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0" windowWidth="21840" windowHeight="13740"/>
  </bookViews>
  <sheets>
    <sheet name="INSERIR DADOS" sheetId="1" r:id="rId1"/>
    <sheet name="INFORMAÇÕE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/>
  <c r="H79"/>
  <c r="H80"/>
  <c r="H78"/>
  <c r="H15" l="1"/>
  <c r="H67"/>
  <c r="H68"/>
  <c r="H69"/>
  <c r="H70"/>
  <c r="H71"/>
  <c r="H72"/>
  <c r="H73"/>
  <c r="H74"/>
  <c r="H66"/>
  <c r="H58"/>
  <c r="H59"/>
  <c r="I59" s="1"/>
  <c r="H60"/>
  <c r="H61"/>
  <c r="H62"/>
  <c r="H57"/>
  <c r="H53"/>
  <c r="H52"/>
  <c r="H51"/>
  <c r="H50"/>
  <c r="H49"/>
  <c r="H42"/>
  <c r="H43"/>
  <c r="H44"/>
  <c r="H45"/>
  <c r="H41"/>
  <c r="H28"/>
  <c r="H29"/>
  <c r="H30"/>
  <c r="H31"/>
  <c r="H32"/>
  <c r="H33"/>
  <c r="H34"/>
  <c r="H35"/>
  <c r="H36"/>
  <c r="H37"/>
  <c r="H27"/>
  <c r="H23"/>
  <c r="H22"/>
  <c r="H21"/>
  <c r="H17"/>
  <c r="H16"/>
  <c r="I61" l="1"/>
  <c r="I35"/>
  <c r="I74"/>
  <c r="I73"/>
  <c r="I62"/>
  <c r="I60"/>
  <c r="I58"/>
  <c r="I57"/>
  <c r="I53"/>
  <c r="I52"/>
  <c r="I51"/>
  <c r="I50"/>
  <c r="I49"/>
  <c r="I11"/>
  <c r="I9"/>
  <c r="I80"/>
  <c r="I79"/>
  <c r="I78"/>
  <c r="I81" l="1"/>
  <c r="I42" l="1"/>
  <c r="I23"/>
  <c r="I22"/>
  <c r="I21"/>
  <c r="I37" l="1"/>
  <c r="I36"/>
  <c r="I33"/>
  <c r="I32"/>
  <c r="I31"/>
  <c r="I30"/>
  <c r="I29"/>
  <c r="I28"/>
  <c r="I27"/>
  <c r="I34" l="1"/>
  <c r="I17"/>
  <c r="I16"/>
  <c r="I67" l="1"/>
  <c r="I68"/>
  <c r="I69"/>
  <c r="I70"/>
  <c r="I71"/>
  <c r="I66"/>
  <c r="I15"/>
  <c r="I8"/>
  <c r="I6"/>
  <c r="I72"/>
  <c r="I45"/>
  <c r="I44"/>
  <c r="I43"/>
  <c r="I41"/>
  <c r="I7"/>
  <c r="I46" l="1"/>
  <c r="I75"/>
  <c r="I63"/>
  <c r="I54"/>
  <c r="I38"/>
  <c r="I24"/>
  <c r="I18"/>
  <c r="I12"/>
  <c r="I83" l="1"/>
</calcChain>
</file>

<file path=xl/comments1.xml><?xml version="1.0" encoding="utf-8"?>
<comments xmlns="http://schemas.openxmlformats.org/spreadsheetml/2006/main">
  <authors>
    <author>Paulo Quintairos</author>
    <author>paulo.quintairos@fatec.sp.gov.br</author>
  </authors>
  <commentList>
    <comment ref="A6" authorId="0">
      <text>
        <r>
          <rPr>
            <b/>
            <sz val="9"/>
            <color indexed="81"/>
            <rFont val="Segoe UI"/>
            <charset val="1"/>
          </rPr>
          <t>PRPPG: nestes itens, considerar o total da carreira, independente do ano.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5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1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49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57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66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  <comment ref="D78" authorId="1">
      <text>
        <r>
          <rPr>
            <b/>
            <sz val="9"/>
            <color indexed="81"/>
            <rFont val="Segoe UI"/>
            <family val="2"/>
          </rPr>
          <t>PRPPG:insira seus dados aqui.</t>
        </r>
      </text>
    </comment>
  </commentList>
</comments>
</file>

<file path=xl/sharedStrings.xml><?xml version="1.0" encoding="utf-8"?>
<sst xmlns="http://schemas.openxmlformats.org/spreadsheetml/2006/main" count="153" uniqueCount="113">
  <si>
    <t>CRITÉRIO</t>
  </si>
  <si>
    <t>ATIVIDADE</t>
  </si>
  <si>
    <t>PONTUAÇÃO (UNIDADE)</t>
  </si>
  <si>
    <t>PONTUAÇÃO DO DOCENTE</t>
  </si>
  <si>
    <t>N</t>
  </si>
  <si>
    <t>Mestrado</t>
  </si>
  <si>
    <t>Doutorado</t>
  </si>
  <si>
    <t>FORMAÇÃO</t>
  </si>
  <si>
    <t>DOCÊNCIA</t>
  </si>
  <si>
    <t>1,0 por disciplina. Máximo de 3,0 pontos.</t>
  </si>
  <si>
    <t>Bancas Mestrado</t>
  </si>
  <si>
    <t>Cursos Certificados</t>
  </si>
  <si>
    <t>0,20 por certificação.                     Máximo de 1,0 ponto.</t>
  </si>
  <si>
    <t>Participação em projeto de pesquisa com fomento</t>
  </si>
  <si>
    <t>Bolsista PQ ou DT do CNPq</t>
  </si>
  <si>
    <t xml:space="preserve">Artigos completos em congressos e afins com ISSN/ISBN.
</t>
  </si>
  <si>
    <t>Capítulos de livros com ISBN.</t>
  </si>
  <si>
    <t>Organização de eventos científicos</t>
  </si>
  <si>
    <t>0,2 por evento. Máximo de 2,0 pontos.</t>
  </si>
  <si>
    <t>Participação de eventos científicos</t>
  </si>
  <si>
    <t>0,5 por evento. Máximo de 2,0 pontos.</t>
  </si>
  <si>
    <t>Participação em programas de rádio, TV ou entrevistas em mídia impressa.</t>
  </si>
  <si>
    <t>0,1 por participação. Máximo de 1,0 ponto.</t>
  </si>
  <si>
    <t>Textos publicados em jornais e revistas de natureza não científica.</t>
  </si>
  <si>
    <t>0,1 por texto. Máximo de 1,0 ponto.</t>
  </si>
  <si>
    <t>1,5 por periódico.</t>
  </si>
  <si>
    <t>1,0 por periódico.</t>
  </si>
  <si>
    <t>0,5 por periódico.</t>
  </si>
  <si>
    <t>Consultor ad hoc de periódicos B1, B2</t>
  </si>
  <si>
    <t>Consultor ad hoc de periódicos B3, B4, B5</t>
  </si>
  <si>
    <t>2,0 por aluno. Máximo de 16 pontos.</t>
  </si>
  <si>
    <t>0,5 por aluno. Máximo de 2,0 pontos.</t>
  </si>
  <si>
    <t>2,0 por bolsista. Máximo de 16 pontos.</t>
  </si>
  <si>
    <t>Trabalhos de conclusão de curso de graduaçãona UNITAU</t>
  </si>
  <si>
    <t>0,25 por aluno. Máximo de 1,0 ponto.</t>
  </si>
  <si>
    <t>Registro de Software</t>
  </si>
  <si>
    <t>5,0 por software. Máximo de 10 pontos.</t>
  </si>
  <si>
    <t>Produção de programa para rádio ou TV</t>
  </si>
  <si>
    <t>Consultoria</t>
  </si>
  <si>
    <t>0,5 por trabalho. Máximo de 4,0 pontos.</t>
  </si>
  <si>
    <t>0,5 por produção. Máximo de 2,0 pontos.</t>
  </si>
  <si>
    <t>Patente Internacional Licenciada</t>
  </si>
  <si>
    <t>Patente Nacional Licenciada</t>
  </si>
  <si>
    <t>Patente Internacional Concedida</t>
  </si>
  <si>
    <t>Patente Nacional Concedida</t>
  </si>
  <si>
    <t>Patente Internacional Depositada</t>
  </si>
  <si>
    <t>Patente Nacional Depositada</t>
  </si>
  <si>
    <r>
      <t xml:space="preserve">Proposta como pesquisador principal </t>
    </r>
    <r>
      <rPr>
        <b/>
        <sz val="10"/>
        <color indexed="8"/>
        <rFont val="Arial"/>
        <family val="2"/>
      </rPr>
      <t>aceita</t>
    </r>
    <r>
      <rPr>
        <sz val="10"/>
        <color indexed="8"/>
        <rFont val="Arial"/>
        <family val="2"/>
      </rPr>
      <t xml:space="preserve"> pelos órgãos de fomento</t>
    </r>
  </si>
  <si>
    <r>
      <t xml:space="preserve">Consultor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de periódicos A1, A2</t>
    </r>
  </si>
  <si>
    <t>IDENTIFICAÇÃO</t>
  </si>
  <si>
    <t>NOME:</t>
  </si>
  <si>
    <t>PROGRAMA:</t>
  </si>
  <si>
    <t>Orientação com bolsa PIC, PIBIC, PIBITI OU PICVOL na UNITAU</t>
  </si>
  <si>
    <t>1,0 por bolsista. Máximo de 6,0 pontos.</t>
  </si>
  <si>
    <t>PRODUÇÃO CIENTÍFICA</t>
  </si>
  <si>
    <t>PESQUISA &amp; DESENVOLVIMENTO</t>
  </si>
  <si>
    <t>DIVULGAÇÃO CIENTÍFICA</t>
  </si>
  <si>
    <t>ORIENTAÇÕES</t>
  </si>
  <si>
    <t>Co-orientação em Stricto Sensu na UNITAU</t>
  </si>
  <si>
    <t>Orientação Stricto Sensu com bolsa FAPESP/CAPES</t>
  </si>
  <si>
    <t>Orientação em Stricto Sensu na UNITAU</t>
  </si>
  <si>
    <t>VISIBILIDADE</t>
  </si>
  <si>
    <t>PRODUÇÃO TÉCNICA &amp; INOVAÇÃO</t>
  </si>
  <si>
    <t>Pós-graduação lato sensu</t>
  </si>
  <si>
    <t>Pós-Doutorado</t>
  </si>
  <si>
    <t>Disciplina ministrada em programa stricto sensu da UNITAU</t>
  </si>
  <si>
    <t>0,20 por banca.</t>
  </si>
  <si>
    <t>Bancas Doutorado e de Concurso Público</t>
  </si>
  <si>
    <t>0,40 por banca.</t>
  </si>
  <si>
    <t>Artigos publicados em periódicos de divulgação científica sem QUALIS</t>
  </si>
  <si>
    <t>0,1 por artigo.</t>
  </si>
  <si>
    <t>0,5 por artigo.                       Máximo de 3,0 pontos.</t>
  </si>
  <si>
    <t>Editor Chefe ou Executivo de periódicos</t>
  </si>
  <si>
    <t>Membro do corpo editorial de periódicos</t>
  </si>
  <si>
    <t>2,0 por periódico.</t>
  </si>
  <si>
    <t>Extensão (voltado a linha de pesquisa ou ensino em que atua)</t>
  </si>
  <si>
    <t>Artigos publicados em periódicos A1</t>
  </si>
  <si>
    <t>10,0 por artigo.</t>
  </si>
  <si>
    <t>Artigos publicados em periódicos A2</t>
  </si>
  <si>
    <t>8,5 por artigo.</t>
  </si>
  <si>
    <t>Artigos publicados em periódicos B1</t>
  </si>
  <si>
    <t>7,0 por artigo.</t>
  </si>
  <si>
    <t>Artigos publicados em periódicos B2</t>
  </si>
  <si>
    <t>5,5 por artigo.</t>
  </si>
  <si>
    <t>Artigos publicados em periódicos B3</t>
  </si>
  <si>
    <t>4,0 por artigo.</t>
  </si>
  <si>
    <t>Artigos publicados em periódicos B4</t>
  </si>
  <si>
    <t>2,5 por artigo.</t>
  </si>
  <si>
    <t>Artigos publicados em periódicos B5</t>
  </si>
  <si>
    <t>1,0 por artigo.</t>
  </si>
  <si>
    <t>Cursos e palestras ministrados, voltados à formação profissional</t>
  </si>
  <si>
    <t>Artigos publicados em periódicos de entidades de classe</t>
  </si>
  <si>
    <t>0,2 por texto. Máximo de 1,0 ponto.</t>
  </si>
  <si>
    <t>Livros com ISBN (único autor).</t>
  </si>
  <si>
    <t>10,0 por projeto.</t>
  </si>
  <si>
    <t>2,0 por grupo.</t>
  </si>
  <si>
    <t>5,0 por periódico.</t>
  </si>
  <si>
    <t>ADMINISTRAÇÃO DE PROGRAMAS</t>
  </si>
  <si>
    <t>Coordenador Geral Stricto Sensu (por programa)</t>
  </si>
  <si>
    <t>Coordenador Adjunto Stricto Sensu (por programa)</t>
  </si>
  <si>
    <t>Coordenador Geral Lato Sensu (por programa)</t>
  </si>
  <si>
    <t>TOTAL FINAL</t>
  </si>
  <si>
    <t xml:space="preserve">Preencha somente os campos na cor </t>
  </si>
  <si>
    <t>TOTAL CRITÉRIO FORMAÇÃO</t>
  </si>
  <si>
    <t>TOTAL CRITÉRIO DOCÊNCIA</t>
  </si>
  <si>
    <t>TOTAL CRITÉRIO P&amp;D</t>
  </si>
  <si>
    <t>TOTAL CRITÉRIO PRODUÇÃO CIENTÍFICA</t>
  </si>
  <si>
    <t>TOTAL CRITÉRIO DIVULGAÇÃO CIENTÍFICA</t>
  </si>
  <si>
    <t>TOTAL CRITÉRIO ORIENTAÇÕES</t>
  </si>
  <si>
    <t>TOTAL CRITÉRIO VISIBILIDADE</t>
  </si>
  <si>
    <t>TOTAL CRITÉRIO PRODUÇÃO TÉCNICA E INOVAÇÃO</t>
  </si>
  <si>
    <t>TOTAL CRITÉRIO ADMINISTRAÇÃO DE PROGRAMAS DE PÓS-GRADUAÇÃO</t>
  </si>
  <si>
    <t>ATIVIDADE NA UNITAU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</si>
</sst>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 wrapText="1"/>
    </xf>
    <xf numFmtId="0" fontId="1" fillId="4" borderId="0" xfId="0" applyFont="1" applyFill="1" applyAlignment="1" applyProtection="1">
      <alignment vertical="center"/>
    </xf>
    <xf numFmtId="2" fontId="1" fillId="4" borderId="0" xfId="0" applyNumberFormat="1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/>
    </xf>
    <xf numFmtId="2" fontId="1" fillId="4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2" fontId="1" fillId="0" borderId="0" xfId="0" applyNumberFormat="1" applyFont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2" fontId="2" fillId="6" borderId="0" xfId="0" applyNumberFormat="1" applyFont="1" applyFill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/>
    </xf>
    <xf numFmtId="164" fontId="1" fillId="6" borderId="0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164" fontId="1" fillId="6" borderId="2" xfId="0" applyNumberFormat="1" applyFont="1" applyFill="1" applyBorder="1" applyAlignment="1" applyProtection="1">
      <alignment horizontal="center" vertical="center"/>
    </xf>
    <xf numFmtId="164" fontId="1" fillId="6" borderId="13" xfId="0" applyNumberFormat="1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164" fontId="1" fillId="6" borderId="14" xfId="0" applyNumberFormat="1" applyFont="1" applyFill="1" applyBorder="1" applyAlignment="1" applyProtection="1">
      <alignment horizontal="center" vertical="center"/>
    </xf>
    <xf numFmtId="164" fontId="1" fillId="6" borderId="15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1" fontId="1" fillId="2" borderId="8" xfId="0" applyNumberFormat="1" applyFont="1" applyFill="1" applyBorder="1" applyAlignment="1" applyProtection="1">
      <alignment horizontal="center" vertical="center"/>
    </xf>
    <xf numFmtId="1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textRotation="90" wrapText="1"/>
    </xf>
    <xf numFmtId="0" fontId="1" fillId="3" borderId="5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496956</xdr:colOff>
      <xdr:row>4</xdr:row>
      <xdr:rowOff>88348</xdr:rowOff>
    </xdr:from>
    <xdr:to>
      <xdr:col>6</xdr:col>
      <xdr:colOff>806172</xdr:colOff>
      <xdr:row>6</xdr:row>
      <xdr:rowOff>0</xdr:rowOff>
    </xdr:to>
    <xdr:sp macro="" textlink="">
      <xdr:nvSpPr>
        <xdr:cNvPr id="2" name="Balão de Fala: Oval 1">
          <a:extLst>
            <a:ext uri="{FF2B5EF4-FFF2-40B4-BE49-F238E27FC236}">
              <a16:creationId xmlns="" xmlns:a16="http://schemas.microsoft.com/office/drawing/2014/main" id="{A5A67BDB-5101-4DCA-A364-47F2AEBF8CBF}"/>
            </a:ext>
          </a:extLst>
        </xdr:cNvPr>
        <xdr:cNvSpPr/>
      </xdr:nvSpPr>
      <xdr:spPr>
        <a:xfrm flipH="1">
          <a:off x="8768521" y="1546087"/>
          <a:ext cx="1181651" cy="795130"/>
        </a:xfrm>
        <a:prstGeom prst="wedgeEllipseCallout">
          <a:avLst>
            <a:gd name="adj1" fmla="val -50595"/>
            <a:gd name="adj2" fmla="val 7720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Insira seus dados aqui!</a:t>
          </a:r>
        </a:p>
      </xdr:txBody>
    </xdr:sp>
    <xdr:clientData/>
  </xdr:twoCellAnchor>
  <xdr:twoCellAnchor>
    <xdr:from>
      <xdr:col>3</xdr:col>
      <xdr:colOff>739913</xdr:colOff>
      <xdr:row>8</xdr:row>
      <xdr:rowOff>77303</xdr:rowOff>
    </xdr:from>
    <xdr:to>
      <xdr:col>5</xdr:col>
      <xdr:colOff>574261</xdr:colOff>
      <xdr:row>10</xdr:row>
      <xdr:rowOff>364434</xdr:rowOff>
    </xdr:to>
    <xdr:sp macro="" textlink="">
      <xdr:nvSpPr>
        <xdr:cNvPr id="3" name="Balão de Fala: Oval 2">
          <a:extLst>
            <a:ext uri="{FF2B5EF4-FFF2-40B4-BE49-F238E27FC236}">
              <a16:creationId xmlns="" xmlns:a16="http://schemas.microsoft.com/office/drawing/2014/main" id="{BBEF8CD5-BE5F-4521-9433-DC50EEA2FC3B}"/>
            </a:ext>
          </a:extLst>
        </xdr:cNvPr>
        <xdr:cNvSpPr/>
      </xdr:nvSpPr>
      <xdr:spPr>
        <a:xfrm>
          <a:off x="7266609" y="3301999"/>
          <a:ext cx="1579217" cy="1170609"/>
        </a:xfrm>
        <a:prstGeom prst="wedgeEllipseCallout">
          <a:avLst>
            <a:gd name="adj1" fmla="val -48743"/>
            <a:gd name="adj2" fmla="val 1443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Insira seus dados nas colunas em azul claro.</a:t>
          </a:r>
        </a:p>
      </xdr:txBody>
    </xdr:sp>
    <xdr:clientData/>
  </xdr:twoCellAnchor>
  <xdr:twoCellAnchor>
    <xdr:from>
      <xdr:col>11</xdr:col>
      <xdr:colOff>41965</xdr:colOff>
      <xdr:row>7</xdr:row>
      <xdr:rowOff>174484</xdr:rowOff>
    </xdr:from>
    <xdr:to>
      <xdr:col>13</xdr:col>
      <xdr:colOff>574261</xdr:colOff>
      <xdr:row>10</xdr:row>
      <xdr:rowOff>154609</xdr:rowOff>
    </xdr:to>
    <xdr:sp macro="" textlink="">
      <xdr:nvSpPr>
        <xdr:cNvPr id="5" name="Balão de Fala: Oval 4">
          <a:extLst>
            <a:ext uri="{FF2B5EF4-FFF2-40B4-BE49-F238E27FC236}">
              <a16:creationId xmlns="" xmlns:a16="http://schemas.microsoft.com/office/drawing/2014/main" id="{F92CA707-D012-414E-B12E-B01208A7F0BB}"/>
            </a:ext>
          </a:extLst>
        </xdr:cNvPr>
        <xdr:cNvSpPr/>
      </xdr:nvSpPr>
      <xdr:spPr>
        <a:xfrm>
          <a:off x="13962072" y="2909520"/>
          <a:ext cx="1702510" cy="1286410"/>
        </a:xfrm>
        <a:prstGeom prst="wedgeEllipseCallout">
          <a:avLst>
            <a:gd name="adj1" fmla="val -269722"/>
            <a:gd name="adj2" fmla="val 1716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Campos em azul-escuro,</a:t>
          </a:r>
          <a:r>
            <a:rPr lang="pt-BR" sz="1100" baseline="0"/>
            <a:t> cinza e branco não são editáveis.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 Clássico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0" zoomScaleNormal="70" workbookViewId="0">
      <selection activeCell="B2" sqref="B2:I2"/>
    </sheetView>
  </sheetViews>
  <sheetFormatPr defaultColWidth="8.85546875" defaultRowHeight="12.75"/>
  <cols>
    <col min="1" max="1" width="14.42578125" style="22" customWidth="1"/>
    <col min="2" max="2" width="56.7109375" style="23" customWidth="1"/>
    <col min="3" max="3" width="24" style="22" customWidth="1"/>
    <col min="4" max="7" width="12.7109375" style="22" customWidth="1"/>
    <col min="8" max="8" width="13.28515625" style="11" customWidth="1"/>
    <col min="9" max="9" width="32" style="24" customWidth="1"/>
    <col min="10" max="16384" width="8.85546875" style="1"/>
  </cols>
  <sheetData>
    <row r="1" spans="1:9" ht="35.1" customHeight="1">
      <c r="A1" s="57" t="s">
        <v>49</v>
      </c>
      <c r="B1" s="58"/>
      <c r="C1" s="58"/>
      <c r="D1" s="58"/>
      <c r="E1" s="58"/>
      <c r="F1" s="58"/>
      <c r="G1" s="58"/>
      <c r="H1" s="58"/>
      <c r="I1" s="59"/>
    </row>
    <row r="2" spans="1:9" ht="35.1" customHeight="1">
      <c r="A2" s="2" t="s">
        <v>50</v>
      </c>
      <c r="B2" s="60"/>
      <c r="C2" s="61"/>
      <c r="D2" s="61"/>
      <c r="E2" s="61"/>
      <c r="F2" s="61"/>
      <c r="G2" s="61"/>
      <c r="H2" s="61"/>
      <c r="I2" s="62"/>
    </row>
    <row r="3" spans="1:9" ht="35.1" customHeight="1">
      <c r="A3" s="3" t="s">
        <v>51</v>
      </c>
      <c r="B3" s="60"/>
      <c r="C3" s="61"/>
      <c r="D3" s="61"/>
      <c r="E3" s="61"/>
      <c r="F3" s="61"/>
      <c r="G3" s="61"/>
      <c r="H3" s="61"/>
      <c r="I3" s="62"/>
    </row>
    <row r="4" spans="1:9" ht="10.35" customHeight="1">
      <c r="A4" s="4"/>
      <c r="B4" s="5"/>
      <c r="C4" s="4"/>
      <c r="D4" s="4"/>
      <c r="E4" s="4"/>
      <c r="F4" s="4"/>
      <c r="G4" s="4"/>
      <c r="H4" s="6"/>
      <c r="I4" s="7"/>
    </row>
    <row r="5" spans="1:9" s="11" customFormat="1" ht="35.1" customHeight="1">
      <c r="A5" s="8" t="s">
        <v>0</v>
      </c>
      <c r="B5" s="9" t="s">
        <v>1</v>
      </c>
      <c r="C5" s="28" t="s">
        <v>2</v>
      </c>
      <c r="D5" s="36"/>
      <c r="E5" s="37"/>
      <c r="F5" s="37"/>
      <c r="G5" s="38"/>
      <c r="H5" s="32" t="s">
        <v>4</v>
      </c>
      <c r="I5" s="10" t="s">
        <v>3</v>
      </c>
    </row>
    <row r="6" spans="1:9" ht="35.1" customHeight="1">
      <c r="A6" s="64" t="s">
        <v>7</v>
      </c>
      <c r="B6" s="12" t="s">
        <v>11</v>
      </c>
      <c r="C6" s="29" t="s">
        <v>12</v>
      </c>
      <c r="D6" s="39"/>
      <c r="E6" s="33"/>
      <c r="F6" s="33"/>
      <c r="G6" s="40"/>
      <c r="H6" s="51"/>
      <c r="I6" s="14">
        <f>IF(H6*0.2&lt;1,H6*0.2,1)</f>
        <v>0</v>
      </c>
    </row>
    <row r="7" spans="1:9" ht="35.1" customHeight="1">
      <c r="A7" s="64"/>
      <c r="B7" s="12" t="s">
        <v>75</v>
      </c>
      <c r="C7" s="30">
        <v>0.5</v>
      </c>
      <c r="D7" s="41"/>
      <c r="E7" s="34"/>
      <c r="F7" s="34"/>
      <c r="G7" s="42"/>
      <c r="H7" s="51"/>
      <c r="I7" s="14">
        <f>H7*C7</f>
        <v>0</v>
      </c>
    </row>
    <row r="8" spans="1:9" ht="35.1" customHeight="1">
      <c r="A8" s="64"/>
      <c r="B8" s="12" t="s">
        <v>63</v>
      </c>
      <c r="C8" s="30">
        <v>1.5</v>
      </c>
      <c r="D8" s="41"/>
      <c r="E8" s="34"/>
      <c r="F8" s="34"/>
      <c r="G8" s="42"/>
      <c r="H8" s="51"/>
      <c r="I8" s="14">
        <f>H8*C8</f>
        <v>0</v>
      </c>
    </row>
    <row r="9" spans="1:9" ht="35.1" customHeight="1">
      <c r="A9" s="64"/>
      <c r="B9" s="12" t="s">
        <v>5</v>
      </c>
      <c r="C9" s="31">
        <v>3</v>
      </c>
      <c r="D9" s="43"/>
      <c r="E9" s="35"/>
      <c r="F9" s="35"/>
      <c r="G9" s="44"/>
      <c r="H9" s="51"/>
      <c r="I9" s="14">
        <f>IF(H9*C9&gt;=1,3,0)</f>
        <v>0</v>
      </c>
    </row>
    <row r="10" spans="1:9" ht="35.1" customHeight="1">
      <c r="A10" s="64"/>
      <c r="B10" s="12" t="s">
        <v>6</v>
      </c>
      <c r="C10" s="31">
        <v>6</v>
      </c>
      <c r="D10" s="43"/>
      <c r="E10" s="35"/>
      <c r="F10" s="35"/>
      <c r="G10" s="44"/>
      <c r="H10" s="51"/>
      <c r="I10" s="14">
        <f>IF(H10*C10&gt;=1,6,0)</f>
        <v>0</v>
      </c>
    </row>
    <row r="11" spans="1:9" ht="35.1" customHeight="1">
      <c r="A11" s="64"/>
      <c r="B11" s="12" t="s">
        <v>64</v>
      </c>
      <c r="C11" s="31">
        <v>6</v>
      </c>
      <c r="D11" s="45"/>
      <c r="E11" s="46"/>
      <c r="F11" s="46"/>
      <c r="G11" s="47"/>
      <c r="H11" s="51"/>
      <c r="I11" s="14">
        <f>IF(H11*C11&gt;=1,6,0)</f>
        <v>0</v>
      </c>
    </row>
    <row r="12" spans="1:9" ht="35.1" customHeight="1">
      <c r="A12" s="64"/>
      <c r="B12" s="55" t="s">
        <v>103</v>
      </c>
      <c r="C12" s="55"/>
      <c r="D12" s="63"/>
      <c r="E12" s="63"/>
      <c r="F12" s="63"/>
      <c r="G12" s="63"/>
      <c r="H12" s="55"/>
      <c r="I12" s="16">
        <f>SUM(I6:I11)</f>
        <v>0</v>
      </c>
    </row>
    <row r="13" spans="1:9" ht="10.35" customHeight="1">
      <c r="A13" s="17"/>
      <c r="B13" s="18"/>
      <c r="C13" s="17"/>
      <c r="D13" s="17"/>
      <c r="E13" s="17"/>
      <c r="F13" s="17"/>
      <c r="G13" s="17"/>
      <c r="H13" s="19"/>
      <c r="I13" s="20"/>
    </row>
    <row r="14" spans="1:9" ht="35.1" customHeight="1">
      <c r="A14" s="8" t="s">
        <v>0</v>
      </c>
      <c r="B14" s="9" t="s">
        <v>1</v>
      </c>
      <c r="C14" s="8" t="s">
        <v>2</v>
      </c>
      <c r="D14" s="8">
        <v>2015</v>
      </c>
      <c r="E14" s="8">
        <v>2016</v>
      </c>
      <c r="F14" s="8">
        <v>2017</v>
      </c>
      <c r="G14" s="8">
        <v>2018</v>
      </c>
      <c r="H14" s="8" t="s">
        <v>4</v>
      </c>
      <c r="I14" s="10" t="s">
        <v>3</v>
      </c>
    </row>
    <row r="15" spans="1:9" ht="35.1" customHeight="1">
      <c r="A15" s="64" t="s">
        <v>8</v>
      </c>
      <c r="B15" s="12" t="s">
        <v>65</v>
      </c>
      <c r="C15" s="13" t="s">
        <v>9</v>
      </c>
      <c r="D15" s="49"/>
      <c r="E15" s="49"/>
      <c r="F15" s="49"/>
      <c r="G15" s="49"/>
      <c r="H15" s="50">
        <f t="shared" ref="H15:H17" si="0">SUM(D15:G15)</f>
        <v>0</v>
      </c>
      <c r="I15" s="14">
        <f>IF(H15*1&lt;3,H15*1,3)</f>
        <v>0</v>
      </c>
    </row>
    <row r="16" spans="1:9" ht="35.1" customHeight="1">
      <c r="A16" s="64"/>
      <c r="B16" s="12" t="s">
        <v>10</v>
      </c>
      <c r="C16" s="13" t="s">
        <v>66</v>
      </c>
      <c r="D16" s="49"/>
      <c r="E16" s="49"/>
      <c r="F16" s="49"/>
      <c r="G16" s="49"/>
      <c r="H16" s="50">
        <f t="shared" si="0"/>
        <v>0</v>
      </c>
      <c r="I16" s="14">
        <f>H16*0.2</f>
        <v>0</v>
      </c>
    </row>
    <row r="17" spans="1:9" ht="35.1" customHeight="1">
      <c r="A17" s="64"/>
      <c r="B17" s="12" t="s">
        <v>67</v>
      </c>
      <c r="C17" s="13" t="s">
        <v>68</v>
      </c>
      <c r="D17" s="49"/>
      <c r="E17" s="49"/>
      <c r="F17" s="49"/>
      <c r="G17" s="49"/>
      <c r="H17" s="50">
        <f t="shared" si="0"/>
        <v>0</v>
      </c>
      <c r="I17" s="14">
        <f>H17*0.4</f>
        <v>0</v>
      </c>
    </row>
    <row r="18" spans="1:9" ht="35.1" customHeight="1">
      <c r="A18" s="64"/>
      <c r="B18" s="55" t="s">
        <v>104</v>
      </c>
      <c r="C18" s="55"/>
      <c r="D18" s="55"/>
      <c r="E18" s="55"/>
      <c r="F18" s="55"/>
      <c r="G18" s="55"/>
      <c r="H18" s="55"/>
      <c r="I18" s="16">
        <f>SUM(I15:I17)</f>
        <v>0</v>
      </c>
    </row>
    <row r="19" spans="1:9" ht="10.35" customHeight="1">
      <c r="A19" s="17"/>
      <c r="B19" s="18"/>
      <c r="C19" s="17"/>
      <c r="D19" s="17"/>
      <c r="E19" s="17"/>
      <c r="F19" s="17"/>
      <c r="G19" s="17"/>
      <c r="H19" s="19"/>
      <c r="I19" s="20"/>
    </row>
    <row r="20" spans="1:9" ht="35.1" customHeight="1">
      <c r="A20" s="8" t="s">
        <v>0</v>
      </c>
      <c r="B20" s="9" t="s">
        <v>112</v>
      </c>
      <c r="C20" s="8" t="s">
        <v>2</v>
      </c>
      <c r="D20" s="8">
        <v>2015</v>
      </c>
      <c r="E20" s="8">
        <v>2016</v>
      </c>
      <c r="F20" s="8">
        <v>2017</v>
      </c>
      <c r="G20" s="8">
        <v>2018</v>
      </c>
      <c r="H20" s="8" t="s">
        <v>4</v>
      </c>
      <c r="I20" s="10" t="s">
        <v>3</v>
      </c>
    </row>
    <row r="21" spans="1:9" ht="35.1" customHeight="1">
      <c r="A21" s="64" t="s">
        <v>55</v>
      </c>
      <c r="B21" s="12" t="s">
        <v>14</v>
      </c>
      <c r="C21" s="15">
        <v>20</v>
      </c>
      <c r="D21" s="49"/>
      <c r="E21" s="49"/>
      <c r="F21" s="49"/>
      <c r="G21" s="49"/>
      <c r="H21" s="50">
        <f t="shared" ref="H21:H23" si="1">SUM(D21:G21)</f>
        <v>0</v>
      </c>
      <c r="I21" s="14">
        <f>IF(H21&gt;= 1,20,0)</f>
        <v>0</v>
      </c>
    </row>
    <row r="22" spans="1:9" ht="35.1" customHeight="1">
      <c r="A22" s="64"/>
      <c r="B22" s="12" t="s">
        <v>47</v>
      </c>
      <c r="C22" s="13" t="s">
        <v>94</v>
      </c>
      <c r="D22" s="49"/>
      <c r="E22" s="49"/>
      <c r="F22" s="49"/>
      <c r="G22" s="49"/>
      <c r="H22" s="50">
        <f t="shared" si="1"/>
        <v>0</v>
      </c>
      <c r="I22" s="14">
        <f>H22*10</f>
        <v>0</v>
      </c>
    </row>
    <row r="23" spans="1:9" ht="35.1" customHeight="1">
      <c r="A23" s="64"/>
      <c r="B23" s="12" t="s">
        <v>13</v>
      </c>
      <c r="C23" s="13" t="s">
        <v>95</v>
      </c>
      <c r="D23" s="49"/>
      <c r="E23" s="49"/>
      <c r="F23" s="49"/>
      <c r="G23" s="49"/>
      <c r="H23" s="50">
        <f t="shared" si="1"/>
        <v>0</v>
      </c>
      <c r="I23" s="14">
        <f>H23*2</f>
        <v>0</v>
      </c>
    </row>
    <row r="24" spans="1:9" ht="35.1" customHeight="1">
      <c r="A24" s="64"/>
      <c r="B24" s="55" t="s">
        <v>105</v>
      </c>
      <c r="C24" s="55"/>
      <c r="D24" s="55"/>
      <c r="E24" s="55"/>
      <c r="F24" s="55"/>
      <c r="G24" s="55"/>
      <c r="H24" s="55"/>
      <c r="I24" s="16">
        <f>SUM(I21:I23)</f>
        <v>0</v>
      </c>
    </row>
    <row r="25" spans="1:9" ht="10.35" customHeight="1">
      <c r="A25" s="17"/>
      <c r="B25" s="18"/>
      <c r="C25" s="17"/>
      <c r="D25" s="17"/>
      <c r="E25" s="17"/>
      <c r="F25" s="17"/>
      <c r="G25" s="17"/>
      <c r="H25" s="19"/>
      <c r="I25" s="20"/>
    </row>
    <row r="26" spans="1:9" ht="35.1" customHeight="1">
      <c r="A26" s="8" t="s">
        <v>0</v>
      </c>
      <c r="B26" s="9" t="s">
        <v>1</v>
      </c>
      <c r="C26" s="8" t="s">
        <v>2</v>
      </c>
      <c r="D26" s="8">
        <v>2015</v>
      </c>
      <c r="E26" s="8">
        <v>2016</v>
      </c>
      <c r="F26" s="8">
        <v>2017</v>
      </c>
      <c r="G26" s="8">
        <v>2018</v>
      </c>
      <c r="H26" s="8" t="s">
        <v>4</v>
      </c>
      <c r="I26" s="10" t="s">
        <v>3</v>
      </c>
    </row>
    <row r="27" spans="1:9" ht="35.1" customHeight="1">
      <c r="A27" s="64" t="s">
        <v>54</v>
      </c>
      <c r="B27" s="12" t="s">
        <v>76</v>
      </c>
      <c r="C27" s="13" t="s">
        <v>77</v>
      </c>
      <c r="D27" s="49"/>
      <c r="E27" s="49"/>
      <c r="F27" s="49"/>
      <c r="G27" s="49"/>
      <c r="H27" s="50">
        <f t="shared" ref="H27:H37" si="2">SUM(D27:G27)</f>
        <v>0</v>
      </c>
      <c r="I27" s="14">
        <f>H27*10</f>
        <v>0</v>
      </c>
    </row>
    <row r="28" spans="1:9" ht="35.1" customHeight="1">
      <c r="A28" s="64"/>
      <c r="B28" s="12" t="s">
        <v>78</v>
      </c>
      <c r="C28" s="13" t="s">
        <v>79</v>
      </c>
      <c r="D28" s="49"/>
      <c r="E28" s="49"/>
      <c r="F28" s="49"/>
      <c r="G28" s="49"/>
      <c r="H28" s="50">
        <f t="shared" si="2"/>
        <v>0</v>
      </c>
      <c r="I28" s="14">
        <f>H28*8.5</f>
        <v>0</v>
      </c>
    </row>
    <row r="29" spans="1:9" ht="35.1" customHeight="1">
      <c r="A29" s="64"/>
      <c r="B29" s="12" t="s">
        <v>80</v>
      </c>
      <c r="C29" s="13" t="s">
        <v>81</v>
      </c>
      <c r="D29" s="49"/>
      <c r="E29" s="49"/>
      <c r="F29" s="49"/>
      <c r="G29" s="49"/>
      <c r="H29" s="50">
        <f t="shared" si="2"/>
        <v>0</v>
      </c>
      <c r="I29" s="14">
        <f>H29*7</f>
        <v>0</v>
      </c>
    </row>
    <row r="30" spans="1:9" ht="35.1" customHeight="1">
      <c r="A30" s="64"/>
      <c r="B30" s="12" t="s">
        <v>82</v>
      </c>
      <c r="C30" s="13" t="s">
        <v>83</v>
      </c>
      <c r="D30" s="49"/>
      <c r="E30" s="49"/>
      <c r="F30" s="49"/>
      <c r="G30" s="49"/>
      <c r="H30" s="50">
        <f t="shared" si="2"/>
        <v>0</v>
      </c>
      <c r="I30" s="14">
        <f>H30*5.5</f>
        <v>0</v>
      </c>
    </row>
    <row r="31" spans="1:9" ht="35.1" customHeight="1">
      <c r="A31" s="64"/>
      <c r="B31" s="12" t="s">
        <v>84</v>
      </c>
      <c r="C31" s="13" t="s">
        <v>85</v>
      </c>
      <c r="D31" s="49"/>
      <c r="E31" s="49"/>
      <c r="F31" s="49"/>
      <c r="G31" s="49"/>
      <c r="H31" s="50">
        <f t="shared" si="2"/>
        <v>0</v>
      </c>
      <c r="I31" s="14">
        <f>H31*4</f>
        <v>0</v>
      </c>
    </row>
    <row r="32" spans="1:9" ht="35.1" customHeight="1">
      <c r="A32" s="64"/>
      <c r="B32" s="12" t="s">
        <v>86</v>
      </c>
      <c r="C32" s="13" t="s">
        <v>87</v>
      </c>
      <c r="D32" s="49"/>
      <c r="E32" s="49"/>
      <c r="F32" s="49"/>
      <c r="G32" s="49"/>
      <c r="H32" s="50">
        <f t="shared" si="2"/>
        <v>0</v>
      </c>
      <c r="I32" s="14">
        <f>H32*2.5</f>
        <v>0</v>
      </c>
    </row>
    <row r="33" spans="1:9" ht="35.1" customHeight="1">
      <c r="A33" s="64"/>
      <c r="B33" s="12" t="s">
        <v>88</v>
      </c>
      <c r="C33" s="13" t="s">
        <v>89</v>
      </c>
      <c r="D33" s="49"/>
      <c r="E33" s="49"/>
      <c r="F33" s="49"/>
      <c r="G33" s="49"/>
      <c r="H33" s="50">
        <f t="shared" si="2"/>
        <v>0</v>
      </c>
      <c r="I33" s="14">
        <f>H33*1</f>
        <v>0</v>
      </c>
    </row>
    <row r="34" spans="1:9" ht="35.1" customHeight="1">
      <c r="A34" s="64"/>
      <c r="B34" s="12" t="s">
        <v>69</v>
      </c>
      <c r="C34" s="13" t="s">
        <v>70</v>
      </c>
      <c r="D34" s="49"/>
      <c r="E34" s="49"/>
      <c r="F34" s="49"/>
      <c r="G34" s="49"/>
      <c r="H34" s="50">
        <f t="shared" si="2"/>
        <v>0</v>
      </c>
      <c r="I34" s="14">
        <f>H34*0.1</f>
        <v>0</v>
      </c>
    </row>
    <row r="35" spans="1:9" ht="35.1" customHeight="1">
      <c r="A35" s="64"/>
      <c r="B35" s="12" t="s">
        <v>15</v>
      </c>
      <c r="C35" s="13" t="s">
        <v>71</v>
      </c>
      <c r="D35" s="49"/>
      <c r="E35" s="49"/>
      <c r="F35" s="49"/>
      <c r="G35" s="49"/>
      <c r="H35" s="50">
        <f t="shared" si="2"/>
        <v>0</v>
      </c>
      <c r="I35" s="14">
        <f>IF(H35*0.5&lt;=3,H35*0.5,3)</f>
        <v>0</v>
      </c>
    </row>
    <row r="36" spans="1:9" ht="35.1" customHeight="1">
      <c r="A36" s="64"/>
      <c r="B36" s="12" t="s">
        <v>16</v>
      </c>
      <c r="C36" s="21">
        <v>4</v>
      </c>
      <c r="D36" s="49"/>
      <c r="E36" s="49"/>
      <c r="F36" s="49"/>
      <c r="G36" s="49"/>
      <c r="H36" s="50">
        <f t="shared" si="2"/>
        <v>0</v>
      </c>
      <c r="I36" s="14">
        <f>H36*4</f>
        <v>0</v>
      </c>
    </row>
    <row r="37" spans="1:9" ht="35.1" customHeight="1">
      <c r="A37" s="64"/>
      <c r="B37" s="12" t="s">
        <v>93</v>
      </c>
      <c r="C37" s="21">
        <v>10</v>
      </c>
      <c r="D37" s="49"/>
      <c r="E37" s="49"/>
      <c r="F37" s="49"/>
      <c r="G37" s="49"/>
      <c r="H37" s="50">
        <f t="shared" si="2"/>
        <v>0</v>
      </c>
      <c r="I37" s="14">
        <f>H37*10</f>
        <v>0</v>
      </c>
    </row>
    <row r="38" spans="1:9" ht="35.1" customHeight="1">
      <c r="A38" s="64"/>
      <c r="B38" s="55" t="s">
        <v>106</v>
      </c>
      <c r="C38" s="55"/>
      <c r="D38" s="55"/>
      <c r="E38" s="55"/>
      <c r="F38" s="55"/>
      <c r="G38" s="55"/>
      <c r="H38" s="55"/>
      <c r="I38" s="16">
        <f>SUM(I27:I37)</f>
        <v>0</v>
      </c>
    </row>
    <row r="39" spans="1:9" ht="10.35" customHeight="1">
      <c r="A39" s="17"/>
      <c r="B39" s="18"/>
      <c r="C39" s="17"/>
      <c r="D39" s="17"/>
      <c r="E39" s="17"/>
      <c r="F39" s="17"/>
      <c r="G39" s="17"/>
      <c r="H39" s="19"/>
      <c r="I39" s="20"/>
    </row>
    <row r="40" spans="1:9" ht="35.1" customHeight="1">
      <c r="A40" s="8" t="s">
        <v>0</v>
      </c>
      <c r="B40" s="9" t="s">
        <v>1</v>
      </c>
      <c r="C40" s="8" t="s">
        <v>2</v>
      </c>
      <c r="D40" s="8">
        <v>2015</v>
      </c>
      <c r="E40" s="8">
        <v>2016</v>
      </c>
      <c r="F40" s="8">
        <v>2017</v>
      </c>
      <c r="G40" s="8">
        <v>2018</v>
      </c>
      <c r="H40" s="8" t="s">
        <v>4</v>
      </c>
      <c r="I40" s="10" t="s">
        <v>3</v>
      </c>
    </row>
    <row r="41" spans="1:9" ht="35.1" customHeight="1">
      <c r="A41" s="64" t="s">
        <v>56</v>
      </c>
      <c r="B41" s="12" t="s">
        <v>72</v>
      </c>
      <c r="C41" s="13" t="s">
        <v>96</v>
      </c>
      <c r="D41" s="49"/>
      <c r="E41" s="49"/>
      <c r="F41" s="49"/>
      <c r="G41" s="49"/>
      <c r="H41" s="48">
        <f>SUM(D41:G41)</f>
        <v>0</v>
      </c>
      <c r="I41" s="14">
        <f>H41*5</f>
        <v>0</v>
      </c>
    </row>
    <row r="42" spans="1:9" ht="35.1" customHeight="1">
      <c r="A42" s="64"/>
      <c r="B42" s="12" t="s">
        <v>73</v>
      </c>
      <c r="C42" s="13" t="s">
        <v>74</v>
      </c>
      <c r="D42" s="49"/>
      <c r="E42" s="49"/>
      <c r="F42" s="49"/>
      <c r="G42" s="49"/>
      <c r="H42" s="48">
        <f t="shared" ref="H42:H45" si="3">SUM(D42:G42)</f>
        <v>0</v>
      </c>
      <c r="I42" s="14">
        <f>H42*2</f>
        <v>0</v>
      </c>
    </row>
    <row r="43" spans="1:9" ht="35.1" customHeight="1">
      <c r="A43" s="64"/>
      <c r="B43" s="12" t="s">
        <v>48</v>
      </c>
      <c r="C43" s="13" t="s">
        <v>25</v>
      </c>
      <c r="D43" s="49"/>
      <c r="E43" s="49"/>
      <c r="F43" s="49"/>
      <c r="G43" s="49"/>
      <c r="H43" s="48">
        <f t="shared" si="3"/>
        <v>0</v>
      </c>
      <c r="I43" s="14">
        <f>H43*1.5</f>
        <v>0</v>
      </c>
    </row>
    <row r="44" spans="1:9" ht="35.1" customHeight="1">
      <c r="A44" s="64"/>
      <c r="B44" s="12" t="s">
        <v>28</v>
      </c>
      <c r="C44" s="13" t="s">
        <v>26</v>
      </c>
      <c r="D44" s="49"/>
      <c r="E44" s="49"/>
      <c r="F44" s="49"/>
      <c r="G44" s="49"/>
      <c r="H44" s="48">
        <f t="shared" si="3"/>
        <v>0</v>
      </c>
      <c r="I44" s="14">
        <f>H44*1</f>
        <v>0</v>
      </c>
    </row>
    <row r="45" spans="1:9" ht="35.1" customHeight="1">
      <c r="A45" s="64"/>
      <c r="B45" s="12" t="s">
        <v>29</v>
      </c>
      <c r="C45" s="13" t="s">
        <v>27</v>
      </c>
      <c r="D45" s="49"/>
      <c r="E45" s="49"/>
      <c r="F45" s="49"/>
      <c r="G45" s="49"/>
      <c r="H45" s="48">
        <f t="shared" si="3"/>
        <v>0</v>
      </c>
      <c r="I45" s="14">
        <f>H45*0.5</f>
        <v>0</v>
      </c>
    </row>
    <row r="46" spans="1:9" ht="35.1" customHeight="1">
      <c r="A46" s="64"/>
      <c r="B46" s="55" t="s">
        <v>107</v>
      </c>
      <c r="C46" s="55"/>
      <c r="D46" s="55"/>
      <c r="E46" s="55"/>
      <c r="F46" s="55"/>
      <c r="G46" s="55"/>
      <c r="H46" s="55"/>
      <c r="I46" s="16">
        <f>SUM(I41:I45)</f>
        <v>0</v>
      </c>
    </row>
    <row r="47" spans="1:9" ht="10.35" customHeight="1">
      <c r="A47" s="17"/>
      <c r="B47" s="18"/>
      <c r="C47" s="17"/>
      <c r="D47" s="17"/>
      <c r="E47" s="17"/>
      <c r="F47" s="17"/>
      <c r="G47" s="17"/>
      <c r="H47" s="19"/>
      <c r="I47" s="20"/>
    </row>
    <row r="48" spans="1:9" ht="35.1" customHeight="1">
      <c r="A48" s="8" t="s">
        <v>0</v>
      </c>
      <c r="B48" s="9" t="s">
        <v>112</v>
      </c>
      <c r="C48" s="8" t="s">
        <v>2</v>
      </c>
      <c r="D48" s="8">
        <v>2015</v>
      </c>
      <c r="E48" s="8">
        <v>2016</v>
      </c>
      <c r="F48" s="8">
        <v>2017</v>
      </c>
      <c r="G48" s="8">
        <v>2018</v>
      </c>
      <c r="H48" s="8" t="s">
        <v>4</v>
      </c>
      <c r="I48" s="10" t="s">
        <v>3</v>
      </c>
    </row>
    <row r="49" spans="1:9" ht="35.1" customHeight="1">
      <c r="A49" s="64" t="s">
        <v>57</v>
      </c>
      <c r="B49" s="12" t="s">
        <v>60</v>
      </c>
      <c r="C49" s="13" t="s">
        <v>30</v>
      </c>
      <c r="D49" s="49"/>
      <c r="E49" s="49"/>
      <c r="F49" s="49"/>
      <c r="G49" s="49"/>
      <c r="H49" s="48">
        <f t="shared" ref="H49:H53" si="4">SUM(D49:G49)</f>
        <v>0</v>
      </c>
      <c r="I49" s="14">
        <f>IF(H49*2&lt;16,H49*2,16)</f>
        <v>0</v>
      </c>
    </row>
    <row r="50" spans="1:9" ht="35.1" customHeight="1">
      <c r="A50" s="64"/>
      <c r="B50" s="12" t="s">
        <v>58</v>
      </c>
      <c r="C50" s="13" t="s">
        <v>31</v>
      </c>
      <c r="D50" s="49"/>
      <c r="E50" s="49"/>
      <c r="F50" s="49"/>
      <c r="G50" s="49"/>
      <c r="H50" s="48">
        <f t="shared" si="4"/>
        <v>0</v>
      </c>
      <c r="I50" s="14">
        <f>IF(H50*0.5&lt;=2,H50*0.5,2)</f>
        <v>0</v>
      </c>
    </row>
    <row r="51" spans="1:9" ht="35.1" customHeight="1">
      <c r="A51" s="64"/>
      <c r="B51" s="12" t="s">
        <v>59</v>
      </c>
      <c r="C51" s="13" t="s">
        <v>32</v>
      </c>
      <c r="D51" s="49"/>
      <c r="E51" s="49"/>
      <c r="F51" s="49"/>
      <c r="G51" s="49"/>
      <c r="H51" s="48">
        <f t="shared" si="4"/>
        <v>0</v>
      </c>
      <c r="I51" s="14">
        <f>IF(H51*2 &lt;= 16,H51*2,16)</f>
        <v>0</v>
      </c>
    </row>
    <row r="52" spans="1:9" ht="35.1" customHeight="1">
      <c r="A52" s="64"/>
      <c r="B52" s="12" t="s">
        <v>52</v>
      </c>
      <c r="C52" s="13" t="s">
        <v>53</v>
      </c>
      <c r="D52" s="49"/>
      <c r="E52" s="49"/>
      <c r="F52" s="49"/>
      <c r="G52" s="49"/>
      <c r="H52" s="48">
        <f t="shared" si="4"/>
        <v>0</v>
      </c>
      <c r="I52" s="14">
        <f>IF(H52*1&lt;=6,H52*1,6)</f>
        <v>0</v>
      </c>
    </row>
    <row r="53" spans="1:9" ht="35.1" customHeight="1">
      <c r="A53" s="64"/>
      <c r="B53" s="12" t="s">
        <v>33</v>
      </c>
      <c r="C53" s="13" t="s">
        <v>34</v>
      </c>
      <c r="D53" s="49"/>
      <c r="E53" s="49"/>
      <c r="F53" s="49"/>
      <c r="G53" s="49"/>
      <c r="H53" s="48">
        <f t="shared" si="4"/>
        <v>0</v>
      </c>
      <c r="I53" s="14">
        <f>IF(H53*0.25&lt;=1,H53*0.25,1)</f>
        <v>0</v>
      </c>
    </row>
    <row r="54" spans="1:9" ht="35.1" customHeight="1">
      <c r="A54" s="64"/>
      <c r="B54" s="55" t="s">
        <v>108</v>
      </c>
      <c r="C54" s="55"/>
      <c r="D54" s="55"/>
      <c r="E54" s="55"/>
      <c r="F54" s="55"/>
      <c r="G54" s="55"/>
      <c r="H54" s="55"/>
      <c r="I54" s="16">
        <f>SUM(I49:I53)</f>
        <v>0</v>
      </c>
    </row>
    <row r="55" spans="1:9" ht="10.35" customHeight="1">
      <c r="A55" s="17"/>
      <c r="B55" s="18"/>
      <c r="C55" s="17"/>
      <c r="D55" s="17"/>
      <c r="E55" s="17"/>
      <c r="F55" s="17"/>
      <c r="G55" s="17"/>
      <c r="H55" s="19"/>
      <c r="I55" s="20"/>
    </row>
    <row r="56" spans="1:9" ht="35.1" customHeight="1">
      <c r="A56" s="8" t="s">
        <v>0</v>
      </c>
      <c r="B56" s="9" t="s">
        <v>1</v>
      </c>
      <c r="C56" s="8" t="s">
        <v>2</v>
      </c>
      <c r="D56" s="8">
        <v>2015</v>
      </c>
      <c r="E56" s="8">
        <v>2016</v>
      </c>
      <c r="F56" s="8">
        <v>2017</v>
      </c>
      <c r="G56" s="8">
        <v>2018</v>
      </c>
      <c r="H56" s="8" t="s">
        <v>4</v>
      </c>
      <c r="I56" s="10" t="s">
        <v>3</v>
      </c>
    </row>
    <row r="57" spans="1:9" ht="35.1" customHeight="1">
      <c r="A57" s="52" t="s">
        <v>61</v>
      </c>
      <c r="B57" s="12" t="s">
        <v>17</v>
      </c>
      <c r="C57" s="13" t="s">
        <v>20</v>
      </c>
      <c r="D57" s="49"/>
      <c r="E57" s="49"/>
      <c r="F57" s="49"/>
      <c r="G57" s="49"/>
      <c r="H57" s="48">
        <f>SUM(D57:G57)</f>
        <v>0</v>
      </c>
      <c r="I57" s="14">
        <f>IF(H57*0.5&lt;=2,H57*0.5,2)</f>
        <v>0</v>
      </c>
    </row>
    <row r="58" spans="1:9" ht="35.1" customHeight="1">
      <c r="A58" s="53"/>
      <c r="B58" s="12" t="s">
        <v>19</v>
      </c>
      <c r="C58" s="13" t="s">
        <v>18</v>
      </c>
      <c r="D58" s="49"/>
      <c r="E58" s="49"/>
      <c r="F58" s="49"/>
      <c r="G58" s="49"/>
      <c r="H58" s="48">
        <f t="shared" ref="H58:H62" si="5">SUM(D58:G58)</f>
        <v>0</v>
      </c>
      <c r="I58" s="14">
        <f>IF(H58*0.2&lt;=2,H58*0.2,2)</f>
        <v>0</v>
      </c>
    </row>
    <row r="59" spans="1:9" ht="35.1" customHeight="1">
      <c r="A59" s="53"/>
      <c r="B59" s="12" t="s">
        <v>21</v>
      </c>
      <c r="C59" s="13" t="s">
        <v>22</v>
      </c>
      <c r="D59" s="49"/>
      <c r="E59" s="49"/>
      <c r="F59" s="49"/>
      <c r="G59" s="49"/>
      <c r="H59" s="48">
        <f t="shared" si="5"/>
        <v>0</v>
      </c>
      <c r="I59" s="14">
        <f>IF(H59*0.1&lt;=1,H59*0.1,1)</f>
        <v>0</v>
      </c>
    </row>
    <row r="60" spans="1:9" ht="35.1" customHeight="1">
      <c r="A60" s="53"/>
      <c r="B60" s="25" t="s">
        <v>90</v>
      </c>
      <c r="C60" s="26" t="s">
        <v>18</v>
      </c>
      <c r="D60" s="49"/>
      <c r="E60" s="49"/>
      <c r="F60" s="49"/>
      <c r="G60" s="49"/>
      <c r="H60" s="48">
        <f t="shared" si="5"/>
        <v>0</v>
      </c>
      <c r="I60" s="14">
        <f>IF(H60*0.2&lt;=2,H60*0.2,2)</f>
        <v>0</v>
      </c>
    </row>
    <row r="61" spans="1:9" ht="35.1" customHeight="1">
      <c r="A61" s="53"/>
      <c r="B61" s="25" t="s">
        <v>91</v>
      </c>
      <c r="C61" s="26" t="s">
        <v>92</v>
      </c>
      <c r="D61" s="49"/>
      <c r="E61" s="49"/>
      <c r="F61" s="49"/>
      <c r="G61" s="49"/>
      <c r="H61" s="48">
        <f t="shared" si="5"/>
        <v>0</v>
      </c>
      <c r="I61" s="14">
        <f>IF(H61*0.2&lt;=1,H61*0.2,1)</f>
        <v>0</v>
      </c>
    </row>
    <row r="62" spans="1:9" ht="35.1" customHeight="1">
      <c r="A62" s="53"/>
      <c r="B62" s="12" t="s">
        <v>23</v>
      </c>
      <c r="C62" s="13" t="s">
        <v>24</v>
      </c>
      <c r="D62" s="49"/>
      <c r="E62" s="49"/>
      <c r="F62" s="49"/>
      <c r="G62" s="49"/>
      <c r="H62" s="48">
        <f t="shared" si="5"/>
        <v>0</v>
      </c>
      <c r="I62" s="14">
        <f>IF(H62*0.1&lt;=1,H62*0.1,1)</f>
        <v>0</v>
      </c>
    </row>
    <row r="63" spans="1:9" ht="35.1" customHeight="1">
      <c r="A63" s="54"/>
      <c r="B63" s="55" t="s">
        <v>109</v>
      </c>
      <c r="C63" s="55"/>
      <c r="D63" s="55"/>
      <c r="E63" s="55"/>
      <c r="F63" s="55"/>
      <c r="G63" s="55"/>
      <c r="H63" s="55"/>
      <c r="I63" s="16">
        <f>SUM(I57:I62)</f>
        <v>0</v>
      </c>
    </row>
    <row r="64" spans="1:9" ht="10.35" customHeight="1">
      <c r="A64" s="17"/>
      <c r="B64" s="18"/>
      <c r="C64" s="17"/>
      <c r="D64" s="17"/>
      <c r="E64" s="17"/>
      <c r="F64" s="17"/>
      <c r="G64" s="17"/>
      <c r="H64" s="19"/>
      <c r="I64" s="20"/>
    </row>
    <row r="65" spans="1:9" ht="35.1" customHeight="1">
      <c r="A65" s="8" t="s">
        <v>0</v>
      </c>
      <c r="B65" s="9" t="s">
        <v>1</v>
      </c>
      <c r="C65" s="8" t="s">
        <v>2</v>
      </c>
      <c r="D65" s="8">
        <v>2015</v>
      </c>
      <c r="E65" s="8">
        <v>2016</v>
      </c>
      <c r="F65" s="8">
        <v>2017</v>
      </c>
      <c r="G65" s="8">
        <v>2018</v>
      </c>
      <c r="H65" s="8" t="s">
        <v>4</v>
      </c>
      <c r="I65" s="10" t="s">
        <v>3</v>
      </c>
    </row>
    <row r="66" spans="1:9" ht="35.1" customHeight="1">
      <c r="A66" s="52" t="s">
        <v>62</v>
      </c>
      <c r="B66" s="12" t="s">
        <v>46</v>
      </c>
      <c r="C66" s="15">
        <v>0.1</v>
      </c>
      <c r="D66" s="49"/>
      <c r="E66" s="49"/>
      <c r="F66" s="49"/>
      <c r="G66" s="49"/>
      <c r="H66" s="48">
        <f>SUM(D66:G66)</f>
        <v>0</v>
      </c>
      <c r="I66" s="14">
        <f t="shared" ref="I66:I71" si="6">H66*C66</f>
        <v>0</v>
      </c>
    </row>
    <row r="67" spans="1:9" ht="35.1" customHeight="1">
      <c r="A67" s="53"/>
      <c r="B67" s="12" t="s">
        <v>45</v>
      </c>
      <c r="C67" s="15">
        <v>0.2</v>
      </c>
      <c r="D67" s="49"/>
      <c r="E67" s="49"/>
      <c r="F67" s="49"/>
      <c r="G67" s="49"/>
      <c r="H67" s="48">
        <f t="shared" ref="H67:H74" si="7">SUM(D67:G67)</f>
        <v>0</v>
      </c>
      <c r="I67" s="14">
        <f t="shared" si="6"/>
        <v>0</v>
      </c>
    </row>
    <row r="68" spans="1:9" ht="35.1" customHeight="1">
      <c r="A68" s="53"/>
      <c r="B68" s="12" t="s">
        <v>44</v>
      </c>
      <c r="C68" s="15">
        <v>2</v>
      </c>
      <c r="D68" s="49"/>
      <c r="E68" s="49"/>
      <c r="F68" s="49"/>
      <c r="G68" s="49"/>
      <c r="H68" s="48">
        <f t="shared" si="7"/>
        <v>0</v>
      </c>
      <c r="I68" s="14">
        <f t="shared" si="6"/>
        <v>0</v>
      </c>
    </row>
    <row r="69" spans="1:9" ht="35.1" customHeight="1">
      <c r="A69" s="53"/>
      <c r="B69" s="12" t="s">
        <v>43</v>
      </c>
      <c r="C69" s="15">
        <v>4</v>
      </c>
      <c r="D69" s="49"/>
      <c r="E69" s="49"/>
      <c r="F69" s="49"/>
      <c r="G69" s="49"/>
      <c r="H69" s="48">
        <f t="shared" si="7"/>
        <v>0</v>
      </c>
      <c r="I69" s="14">
        <f t="shared" si="6"/>
        <v>0</v>
      </c>
    </row>
    <row r="70" spans="1:9" ht="35.1" customHeight="1">
      <c r="A70" s="53"/>
      <c r="B70" s="12" t="s">
        <v>42</v>
      </c>
      <c r="C70" s="15">
        <v>6</v>
      </c>
      <c r="D70" s="49"/>
      <c r="E70" s="49"/>
      <c r="F70" s="49"/>
      <c r="G70" s="49"/>
      <c r="H70" s="48">
        <f t="shared" si="7"/>
        <v>0</v>
      </c>
      <c r="I70" s="14">
        <f t="shared" si="6"/>
        <v>0</v>
      </c>
    </row>
    <row r="71" spans="1:9" ht="35.1" customHeight="1">
      <c r="A71" s="53"/>
      <c r="B71" s="12" t="s">
        <v>41</v>
      </c>
      <c r="C71" s="15">
        <v>8</v>
      </c>
      <c r="D71" s="49"/>
      <c r="E71" s="49"/>
      <c r="F71" s="49"/>
      <c r="G71" s="49"/>
      <c r="H71" s="48">
        <f t="shared" si="7"/>
        <v>0</v>
      </c>
      <c r="I71" s="14">
        <f t="shared" si="6"/>
        <v>0</v>
      </c>
    </row>
    <row r="72" spans="1:9" ht="35.1" customHeight="1">
      <c r="A72" s="53"/>
      <c r="B72" s="12" t="s">
        <v>35</v>
      </c>
      <c r="C72" s="13" t="s">
        <v>36</v>
      </c>
      <c r="D72" s="49"/>
      <c r="E72" s="49"/>
      <c r="F72" s="49"/>
      <c r="G72" s="49"/>
      <c r="H72" s="48">
        <f t="shared" si="7"/>
        <v>0</v>
      </c>
      <c r="I72" s="14">
        <f>IF(H72*5&lt;10,H72*5,10)</f>
        <v>0</v>
      </c>
    </row>
    <row r="73" spans="1:9" ht="35.1" customHeight="1">
      <c r="A73" s="53"/>
      <c r="B73" s="12" t="s">
        <v>37</v>
      </c>
      <c r="C73" s="13" t="s">
        <v>40</v>
      </c>
      <c r="D73" s="49"/>
      <c r="E73" s="49"/>
      <c r="F73" s="49"/>
      <c r="G73" s="49"/>
      <c r="H73" s="48">
        <f t="shared" si="7"/>
        <v>0</v>
      </c>
      <c r="I73" s="14">
        <f>IF(H73*0.5&lt;=2,H73*0.5,2)</f>
        <v>0</v>
      </c>
    </row>
    <row r="74" spans="1:9" ht="35.1" customHeight="1">
      <c r="A74" s="53"/>
      <c r="B74" s="12" t="s">
        <v>38</v>
      </c>
      <c r="C74" s="13" t="s">
        <v>39</v>
      </c>
      <c r="D74" s="49"/>
      <c r="E74" s="49"/>
      <c r="F74" s="49"/>
      <c r="G74" s="49"/>
      <c r="H74" s="48">
        <f t="shared" si="7"/>
        <v>0</v>
      </c>
      <c r="I74" s="14">
        <f>IF(H74*0.5&lt;=4,H74*0.5,4)</f>
        <v>0</v>
      </c>
    </row>
    <row r="75" spans="1:9" ht="35.1" customHeight="1">
      <c r="A75" s="54"/>
      <c r="B75" s="55" t="s">
        <v>110</v>
      </c>
      <c r="C75" s="55"/>
      <c r="D75" s="55"/>
      <c r="E75" s="55"/>
      <c r="F75" s="55"/>
      <c r="G75" s="55"/>
      <c r="H75" s="55"/>
      <c r="I75" s="16">
        <f>SUM(I66:I74)</f>
        <v>0</v>
      </c>
    </row>
    <row r="76" spans="1:9" ht="10.35" customHeight="1">
      <c r="A76" s="17"/>
      <c r="B76" s="18"/>
      <c r="C76" s="17"/>
      <c r="D76" s="17"/>
      <c r="E76" s="17"/>
      <c r="F76" s="17"/>
      <c r="G76" s="17"/>
      <c r="H76" s="19"/>
      <c r="I76" s="20"/>
    </row>
    <row r="77" spans="1:9">
      <c r="A77" s="8" t="s">
        <v>0</v>
      </c>
      <c r="B77" s="9" t="s">
        <v>112</v>
      </c>
      <c r="C77" s="8" t="s">
        <v>2</v>
      </c>
      <c r="D77" s="8">
        <v>2015</v>
      </c>
      <c r="E77" s="8">
        <v>2016</v>
      </c>
      <c r="F77" s="8">
        <v>2017</v>
      </c>
      <c r="G77" s="8">
        <v>2018</v>
      </c>
      <c r="H77" s="8" t="s">
        <v>4</v>
      </c>
      <c r="I77" s="10" t="s">
        <v>3</v>
      </c>
    </row>
    <row r="78" spans="1:9" ht="35.1" customHeight="1">
      <c r="A78" s="52" t="s">
        <v>97</v>
      </c>
      <c r="B78" s="12" t="s">
        <v>98</v>
      </c>
      <c r="C78" s="13">
        <v>5</v>
      </c>
      <c r="D78" s="49"/>
      <c r="E78" s="49"/>
      <c r="F78" s="49"/>
      <c r="G78" s="49"/>
      <c r="H78" s="48">
        <f>SUM(D78:G78)</f>
        <v>0</v>
      </c>
      <c r="I78" s="14">
        <f>H78*C78</f>
        <v>0</v>
      </c>
    </row>
    <row r="79" spans="1:9" ht="35.1" customHeight="1">
      <c r="A79" s="53"/>
      <c r="B79" s="12" t="s">
        <v>99</v>
      </c>
      <c r="C79" s="13">
        <v>5</v>
      </c>
      <c r="D79" s="49"/>
      <c r="E79" s="49"/>
      <c r="F79" s="49"/>
      <c r="G79" s="49"/>
      <c r="H79" s="48">
        <f t="shared" ref="H79:H80" si="8">SUM(D79:G79)</f>
        <v>0</v>
      </c>
      <c r="I79" s="14">
        <f>H79*C79</f>
        <v>0</v>
      </c>
    </row>
    <row r="80" spans="1:9" ht="35.1" customHeight="1">
      <c r="A80" s="53"/>
      <c r="B80" s="12" t="s">
        <v>100</v>
      </c>
      <c r="C80" s="13">
        <v>1.5</v>
      </c>
      <c r="D80" s="49"/>
      <c r="E80" s="49"/>
      <c r="F80" s="49"/>
      <c r="G80" s="49"/>
      <c r="H80" s="48">
        <f t="shared" si="8"/>
        <v>0</v>
      </c>
      <c r="I80" s="14">
        <f>H80*C80</f>
        <v>0</v>
      </c>
    </row>
    <row r="81" spans="1:9" ht="35.1" customHeight="1">
      <c r="A81" s="54"/>
      <c r="B81" s="55" t="s">
        <v>111</v>
      </c>
      <c r="C81" s="55"/>
      <c r="D81" s="55"/>
      <c r="E81" s="55"/>
      <c r="F81" s="55"/>
      <c r="G81" s="55"/>
      <c r="H81" s="55"/>
      <c r="I81" s="16">
        <f>SUM(I78:I80)</f>
        <v>0</v>
      </c>
    </row>
    <row r="82" spans="1:9" ht="10.35" customHeight="1">
      <c r="A82" s="17"/>
      <c r="B82" s="18"/>
      <c r="C82" s="17"/>
      <c r="D82" s="17"/>
      <c r="E82" s="17"/>
      <c r="F82" s="17"/>
      <c r="G82" s="17"/>
      <c r="H82" s="19"/>
      <c r="I82" s="20"/>
    </row>
    <row r="83" spans="1:9" ht="35.1" customHeight="1">
      <c r="A83" s="56" t="s">
        <v>101</v>
      </c>
      <c r="B83" s="56"/>
      <c r="C83" s="56"/>
      <c r="D83" s="56"/>
      <c r="E83" s="56"/>
      <c r="F83" s="56"/>
      <c r="G83" s="56"/>
      <c r="H83" s="56"/>
      <c r="I83" s="27">
        <f>SUM(I12,I18,I24,I38,I46,I54,I63,I75,I81)</f>
        <v>0</v>
      </c>
    </row>
  </sheetData>
  <sheetProtection algorithmName="SHA-512" hashValue="T7bjgUnYPVIEfrDSoAXQ7KFOFxWCMJqMOrSsl6fxmmNRdLRVpQjCo5FatYnH+OvtA/2pwzfT6TBZDyIpOqr1Jg==" saltValue="Z3OnqYXWtRSFywYT34CN6A==" spinCount="100000" sheet="1" selectLockedCells="1"/>
  <mergeCells count="22">
    <mergeCell ref="A49:A54"/>
    <mergeCell ref="A27:A38"/>
    <mergeCell ref="B38:H38"/>
    <mergeCell ref="A41:A46"/>
    <mergeCell ref="B46:H46"/>
    <mergeCell ref="B54:H54"/>
    <mergeCell ref="A78:A81"/>
    <mergeCell ref="B81:H81"/>
    <mergeCell ref="A83:H83"/>
    <mergeCell ref="A1:I1"/>
    <mergeCell ref="B2:I2"/>
    <mergeCell ref="B3:I3"/>
    <mergeCell ref="B12:H12"/>
    <mergeCell ref="A15:A18"/>
    <mergeCell ref="B18:H18"/>
    <mergeCell ref="A6:A12"/>
    <mergeCell ref="B24:H24"/>
    <mergeCell ref="A21:A24"/>
    <mergeCell ref="B63:H63"/>
    <mergeCell ref="B75:H75"/>
    <mergeCell ref="A57:A63"/>
    <mergeCell ref="A66:A75"/>
  </mergeCells>
  <phoneticPr fontId="0" type="noConversion"/>
  <pageMargins left="0.511811024" right="0.511811024" top="0.78740157499999996" bottom="0.78740157499999996" header="0.31496062000000002" footer="0.31496062000000002"/>
  <pageSetup paperSize="9" scale="98" orientation="landscape" horizontalDpi="360" verticalDpi="360" r:id="rId1"/>
  <rowBreaks count="3" manualBreakCount="3">
    <brk id="24" max="16383" man="1"/>
    <brk id="38" max="16383" man="1"/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"/>
    </sheetView>
  </sheetViews>
  <sheetFormatPr defaultRowHeight="15"/>
  <sheetData>
    <row r="1" spans="1:1">
      <c r="A1" t="s">
        <v>102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INSERIR DADOS</vt:lpstr>
      <vt:lpstr>INFORMAÇÕES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RAMSES</dc:creator>
  <cp:lastModifiedBy>UNITAU</cp:lastModifiedBy>
  <cp:lastPrinted>2012-11-06T21:47:52Z</cp:lastPrinted>
  <dcterms:created xsi:type="dcterms:W3CDTF">2012-08-27T17:11:42Z</dcterms:created>
  <dcterms:modified xsi:type="dcterms:W3CDTF">2019-01-22T18:43:30Z</dcterms:modified>
</cp:coreProperties>
</file>