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PRPPG\GABINETE\Atribuição_HDA'S\"/>
    </mc:Choice>
  </mc:AlternateContent>
  <bookViews>
    <workbookView xWindow="0" yWindow="0" windowWidth="21600" windowHeight="9735"/>
  </bookViews>
  <sheets>
    <sheet name="INSERIR DADOS" sheetId="1" r:id="rId1"/>
    <sheet name="Planilha1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H35" i="1"/>
  <c r="H34" i="1"/>
  <c r="H33" i="1"/>
  <c r="D23" i="1"/>
  <c r="I9" i="1"/>
  <c r="I10" i="1"/>
  <c r="I11" i="1"/>
  <c r="I12" i="1"/>
  <c r="I13" i="1"/>
  <c r="I14" i="1"/>
  <c r="I31" i="1"/>
  <c r="G30" i="1"/>
  <c r="E23" i="1"/>
  <c r="E30" i="1"/>
  <c r="E48" i="1"/>
  <c r="E56" i="1"/>
  <c r="E64" i="1"/>
  <c r="E78" i="1"/>
  <c r="E92" i="1"/>
  <c r="H32" i="1"/>
  <c r="I32" i="1" s="1"/>
  <c r="H27" i="1"/>
  <c r="H26" i="1"/>
  <c r="I26" i="1" s="1"/>
  <c r="I79" i="1"/>
  <c r="H80" i="1"/>
  <c r="I80" i="1" s="1"/>
  <c r="I15" i="1" l="1"/>
  <c r="D92" i="1"/>
  <c r="H44" i="1"/>
  <c r="H86" i="1"/>
  <c r="H43" i="1"/>
  <c r="I43" i="1" s="1"/>
  <c r="I33" i="1"/>
  <c r="H75" i="1"/>
  <c r="H74" i="1"/>
  <c r="H73" i="1"/>
  <c r="H72" i="1"/>
  <c r="H71" i="1"/>
  <c r="I71" i="1" s="1"/>
  <c r="H70" i="1"/>
  <c r="I70" i="1" s="1"/>
  <c r="H69" i="1"/>
  <c r="I69" i="1" s="1"/>
  <c r="H68" i="1"/>
  <c r="H67" i="1"/>
  <c r="H66" i="1"/>
  <c r="H65" i="1"/>
  <c r="I65" i="1" s="1"/>
  <c r="I74" i="1"/>
  <c r="F30" i="1"/>
  <c r="D30" i="1"/>
  <c r="I86" i="1"/>
  <c r="I66" i="1"/>
  <c r="I68" i="1"/>
  <c r="I67" i="1"/>
  <c r="I27" i="1"/>
  <c r="D48" i="1"/>
  <c r="F92" i="1"/>
  <c r="G92" i="1"/>
  <c r="F78" i="1"/>
  <c r="G78" i="1"/>
  <c r="D78" i="1"/>
  <c r="F64" i="1"/>
  <c r="G64" i="1"/>
  <c r="D64" i="1"/>
  <c r="F56" i="1"/>
  <c r="G56" i="1"/>
  <c r="D56" i="1"/>
  <c r="F48" i="1"/>
  <c r="G48" i="1"/>
  <c r="F23" i="1"/>
  <c r="G23" i="1"/>
  <c r="H94" i="1" l="1"/>
  <c r="H95" i="1"/>
  <c r="H93" i="1"/>
  <c r="H18" i="1" l="1"/>
  <c r="H81" i="1"/>
  <c r="H82" i="1"/>
  <c r="H83" i="1"/>
  <c r="H84" i="1"/>
  <c r="H85" i="1"/>
  <c r="H87" i="1"/>
  <c r="H88" i="1"/>
  <c r="H89" i="1"/>
  <c r="I72" i="1"/>
  <c r="H61" i="1"/>
  <c r="H60" i="1"/>
  <c r="H59" i="1"/>
  <c r="H58" i="1"/>
  <c r="H57" i="1"/>
  <c r="H50" i="1"/>
  <c r="H51" i="1"/>
  <c r="H52" i="1"/>
  <c r="H53" i="1"/>
  <c r="H49" i="1"/>
  <c r="H36" i="1"/>
  <c r="H37" i="1"/>
  <c r="H38" i="1"/>
  <c r="H39" i="1"/>
  <c r="H40" i="1"/>
  <c r="H41" i="1"/>
  <c r="H42" i="1"/>
  <c r="H45" i="1"/>
  <c r="H25" i="1"/>
  <c r="H24" i="1"/>
  <c r="H20" i="1"/>
  <c r="H19" i="1"/>
  <c r="I19" i="1" s="1"/>
  <c r="I42" i="1" l="1"/>
  <c r="I89" i="1"/>
  <c r="I88" i="1"/>
  <c r="I75" i="1"/>
  <c r="I73" i="1"/>
  <c r="I61" i="1"/>
  <c r="I60" i="1"/>
  <c r="I59" i="1"/>
  <c r="I58" i="1"/>
  <c r="I57" i="1"/>
  <c r="I95" i="1"/>
  <c r="I94" i="1"/>
  <c r="I93" i="1"/>
  <c r="I96" i="1" l="1"/>
  <c r="I50" i="1" l="1"/>
  <c r="I25" i="1"/>
  <c r="I24" i="1"/>
  <c r="I45" i="1" l="1"/>
  <c r="I44" i="1"/>
  <c r="I40" i="1"/>
  <c r="I39" i="1"/>
  <c r="I38" i="1"/>
  <c r="I37" i="1"/>
  <c r="I36" i="1"/>
  <c r="I41" i="1" l="1"/>
  <c r="I46" i="1" s="1"/>
  <c r="I20" i="1"/>
  <c r="I81" i="1" l="1"/>
  <c r="I82" i="1"/>
  <c r="I83" i="1"/>
  <c r="I84" i="1"/>
  <c r="I85" i="1"/>
  <c r="I18" i="1"/>
  <c r="I87" i="1"/>
  <c r="I53" i="1"/>
  <c r="I52" i="1"/>
  <c r="I51" i="1"/>
  <c r="I49" i="1"/>
  <c r="I54" i="1" l="1"/>
  <c r="I90" i="1"/>
  <c r="I76" i="1"/>
  <c r="I62" i="1"/>
  <c r="I28" i="1"/>
  <c r="I21" i="1"/>
  <c r="I98" i="1" s="1"/>
</calcChain>
</file>

<file path=xl/comments1.xml><?xml version="1.0" encoding="utf-8"?>
<comments xmlns="http://schemas.openxmlformats.org/spreadsheetml/2006/main">
  <authors>
    <author>Paulo Quintairos</author>
    <author>paulo.quintairos@fatec.sp.gov.br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</rPr>
          <t>PRPPG: nestes itens, considerar o total da carreira, independente do ano.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4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57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7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7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7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7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0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0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0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0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1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1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1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1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2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2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2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2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6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6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6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6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7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7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7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7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8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8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8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8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89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9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9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9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93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9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9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9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94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9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E9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F9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G95" authorId="1" shapeId="0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</commentList>
</comments>
</file>

<file path=xl/sharedStrings.xml><?xml version="1.0" encoding="utf-8"?>
<sst xmlns="http://schemas.openxmlformats.org/spreadsheetml/2006/main" count="182" uniqueCount="141">
  <si>
    <t>IDENTIFICAÇÃO</t>
  </si>
  <si>
    <t>NOME:</t>
  </si>
  <si>
    <t>PROGRAMA:</t>
  </si>
  <si>
    <t>Gestão e Desenvolvimento Regional</t>
  </si>
  <si>
    <t>ORCID:</t>
  </si>
  <si>
    <t>Lattes (link):</t>
  </si>
  <si>
    <t>Google Scholar (link):</t>
  </si>
  <si>
    <t>CRITÉRIO</t>
  </si>
  <si>
    <t>ATIVIDADE</t>
  </si>
  <si>
    <t>PONTUAÇÃO (UNIDADE)</t>
  </si>
  <si>
    <t>N</t>
  </si>
  <si>
    <t>PONTUAÇÃO DO DOCENTE</t>
  </si>
  <si>
    <t>FORMAÇÃO</t>
  </si>
  <si>
    <t>Cursos Certificados</t>
  </si>
  <si>
    <t>0,20 por certificação.                     Máximo de 1,0 ponto.</t>
  </si>
  <si>
    <t>Extensão (voltado à linha de pesquisa/ensino em que atua)</t>
  </si>
  <si>
    <t>Pós-graduação lato sensu</t>
  </si>
  <si>
    <t>Mestrado</t>
  </si>
  <si>
    <t>Doutorado</t>
  </si>
  <si>
    <t>Pós-Doutorado</t>
  </si>
  <si>
    <t>DOCÊNCIA</t>
  </si>
  <si>
    <t>Disciplina ministrada em programa stricto sensu da UNITAU</t>
  </si>
  <si>
    <t>1,0 por disciplina. Máximo de 3,0 pontos.</t>
  </si>
  <si>
    <t>Bancas Mestrado</t>
  </si>
  <si>
    <t>0,20 por banca.</t>
  </si>
  <si>
    <t>Bancas Doutorado e de Concurso Público</t>
  </si>
  <si>
    <t>0,40 por banca.</t>
  </si>
  <si>
    <t>TOTAL CRITÉRIO DOCÊNCIA</t>
  </si>
  <si>
    <t>ATIVIDADE NA UNITAU</t>
  </si>
  <si>
    <t>PESQUISA &amp; DESENVOLVIMENTO</t>
  </si>
  <si>
    <t>Bolsista PQ ou DT do CNPq</t>
  </si>
  <si>
    <t>TOTAL CRITÉRIO P&amp;D</t>
  </si>
  <si>
    <t>Artigos publicados em periódicos B3</t>
  </si>
  <si>
    <t>Artigos publicados em periódicos B4</t>
  </si>
  <si>
    <t>Artigos publicados em periódicos B5</t>
  </si>
  <si>
    <t>Artigos publicados em periódicos de divulgação científica sem QUALIS</t>
  </si>
  <si>
    <t xml:space="preserve">Artigos completos em congressos e afins com ISSN/ISBN.
</t>
  </si>
  <si>
    <t>Capítulos de livros com ISBN.</t>
  </si>
  <si>
    <t>Livros com ISBN (único autor).</t>
  </si>
  <si>
    <t>TOTAL CRITÉRIO PRODUÇÃO CIENTÍFICA</t>
  </si>
  <si>
    <t>DIVULGAÇÃO CIENTÍFICA</t>
  </si>
  <si>
    <t>Editor Chefe ou Executivo de periódicos</t>
  </si>
  <si>
    <t>Membro do corpo editorial de periódicos</t>
  </si>
  <si>
    <t>Consultor ad hoc de periódicos B1, B2</t>
  </si>
  <si>
    <t>Consultor ad hoc de periódicos B3, B4, B5</t>
  </si>
  <si>
    <t>TOTAL CRITÉRIO DIVULGAÇÃO CIENTÍFICA</t>
  </si>
  <si>
    <t>ORIENTAÇÕES</t>
  </si>
  <si>
    <t>Orientação em Stricto Sensu na UNITAU</t>
  </si>
  <si>
    <t>Co-orientação em Stricto Sensu na UNITAU</t>
  </si>
  <si>
    <t>Orientação Stricto Sensu com bolsa FAPESP/CAPES</t>
  </si>
  <si>
    <t>Orientação com bolsa PIC, PIBIC, PIBITI OU PICVOL na UNITAU</t>
  </si>
  <si>
    <t>Trabalhos de conclusão de curso de graduaçãona UNITAU</t>
  </si>
  <si>
    <t>TOTAL CRITÉRIO ORIENTAÇÕES</t>
  </si>
  <si>
    <t>VISIBILIDADE</t>
  </si>
  <si>
    <t>Participação de eventos científicos</t>
  </si>
  <si>
    <t>Participação em programas de rádio, TV ou entrevistas em mídia impressa.</t>
  </si>
  <si>
    <t>Cursos e palestras ministrados, voltados à formação profissional (incluindo oficinas da PRPPG)</t>
  </si>
  <si>
    <t>Artigos publicados em periódicos de entidades de classe</t>
  </si>
  <si>
    <t>Textos publicados em jornais e revistas de natureza não científica.</t>
  </si>
  <si>
    <t>TOTAL CRITÉRIO VISIBILIDADE</t>
  </si>
  <si>
    <t>PRODUÇÃO TÉCNICA &amp; INOVAÇÃO</t>
  </si>
  <si>
    <t>Patente Nacional Depositada</t>
  </si>
  <si>
    <t>Patente Internacional Depositada</t>
  </si>
  <si>
    <t>Patente Nacional Concedida</t>
  </si>
  <si>
    <t>Patente Internacional Concedida</t>
  </si>
  <si>
    <t>Patente Nacional Licenciada</t>
  </si>
  <si>
    <t>Patente Internacional Licenciada</t>
  </si>
  <si>
    <t>Registro de Software</t>
  </si>
  <si>
    <t>Produção de programa para rádio ou TV</t>
  </si>
  <si>
    <t>Consultoria</t>
  </si>
  <si>
    <t>TOTAL CRITÉRIO PRODUÇÃO TÉCNICA E INOVAÇÃO</t>
  </si>
  <si>
    <t>ADMINISTRAÇÃO DE PROGRAMAS</t>
  </si>
  <si>
    <t>Coordenador Geral Stricto Sensu (por programa)</t>
  </si>
  <si>
    <t>Coordenador Adjunto Stricto Sensu (por programa)</t>
  </si>
  <si>
    <t>Coordenador Geral Lato Sensu (por programa)</t>
  </si>
  <si>
    <t>TOTAL CRITÉRIO ADMINISTRAÇÃO DE PROGRAMAS DE PÓS-GRADUAÇÃO</t>
  </si>
  <si>
    <t>TOTAL FINAL</t>
  </si>
  <si>
    <t>Ciências Ambientais</t>
  </si>
  <si>
    <t>Desenvolvimento Humano</t>
  </si>
  <si>
    <t>Educação</t>
  </si>
  <si>
    <t>Engenharia Mecânica</t>
  </si>
  <si>
    <t>Linguística Aplicada</t>
  </si>
  <si>
    <t>Odontologia</t>
  </si>
  <si>
    <t>Planejamento e Desenvolvimento Regional</t>
  </si>
  <si>
    <t>Coordenador de eventos científicos de Associações científicas</t>
  </si>
  <si>
    <t>Coordenador de eventos científicos Institucionais</t>
  </si>
  <si>
    <t>Coordenador de eventos científicos Departamentais</t>
  </si>
  <si>
    <t>Equipe de eventos científicos de Associações científicas</t>
  </si>
  <si>
    <t>Equipe de eventos científicos Institucionais</t>
  </si>
  <si>
    <t>Organizador de livros com ISBN</t>
  </si>
  <si>
    <t xml:space="preserve">Índice H </t>
  </si>
  <si>
    <t>Desenvolvimento de material didático ou instrucional</t>
  </si>
  <si>
    <t>Informar o valor do índice H do último ano do quadriênio (pesquisar no "meu perfil" do Google Acadêmico)</t>
  </si>
  <si>
    <t>Artigos publicados em periódicos A1 ou JCR ≥ 1,5</t>
  </si>
  <si>
    <t>Artigos publicados em periódicos A2 ou 0,8≤JCR&lt;1,5</t>
  </si>
  <si>
    <t>Artigos publicados em periódicos B1 ou 0,4≤JCR&lt;0,8</t>
  </si>
  <si>
    <t>Artigos publicados em periódicos B2 0&lt;JCR&lt;0,4</t>
  </si>
  <si>
    <t>Equipe de eventos científicos Departamentais</t>
  </si>
  <si>
    <t>Produto técnico/tecnológico conforme documento de área</t>
  </si>
  <si>
    <t>Participação em pesquisa com fomento ou em projeto institucional com captação de recursos</t>
  </si>
  <si>
    <t>Participação em projeto institucionalizado de inserção social conforme documento de área</t>
  </si>
  <si>
    <r>
      <t xml:space="preserve">Proposta como pesquisador principal </t>
    </r>
    <r>
      <rPr>
        <sz val="10"/>
        <color rgb="FF000000"/>
        <rFont val="Arial"/>
        <family val="2"/>
      </rPr>
      <t>aceita</t>
    </r>
    <r>
      <rPr>
        <sz val="10"/>
        <color indexed="8"/>
        <rFont val="Arial"/>
        <family val="2"/>
      </rPr>
      <t xml:space="preserve"> pelos órgãos de fomento</t>
    </r>
  </si>
  <si>
    <t>10,0 por projeto</t>
  </si>
  <si>
    <t>2,0 por grupo</t>
  </si>
  <si>
    <t>10,0 por artigo</t>
  </si>
  <si>
    <t>8,5 por artigo</t>
  </si>
  <si>
    <t>7,0 por artigo</t>
  </si>
  <si>
    <t>5,5 por artigo</t>
  </si>
  <si>
    <t>4,0 por artigo</t>
  </si>
  <si>
    <t>2,5 por artigo</t>
  </si>
  <si>
    <t>1,0 por artigo</t>
  </si>
  <si>
    <t>0,1 por artigo</t>
  </si>
  <si>
    <t>0,5 por artigo                       Máximo de 3,0 pontos</t>
  </si>
  <si>
    <t>5,0 por periódico</t>
  </si>
  <si>
    <t>2,0 por periódico</t>
  </si>
  <si>
    <t>1,5 por periódico</t>
  </si>
  <si>
    <t>1,0 por periódico</t>
  </si>
  <si>
    <t>0,5 por periódico</t>
  </si>
  <si>
    <t>2,0 por aluno. Máximo de 16 pontos</t>
  </si>
  <si>
    <t>0,5 por aluno. Máximo de 2,0 pontos</t>
  </si>
  <si>
    <t>2,0 por bolsista. Máximo de 16 pontos</t>
  </si>
  <si>
    <t>1,0 por bolsista. Máximo de 6,0 pontos</t>
  </si>
  <si>
    <t>0,25 por aluno. Máximo de 1,0 ponto</t>
  </si>
  <si>
    <t>6 por evento. Máximo de 24 pontos</t>
  </si>
  <si>
    <t>4 por evento. Máximo de 16 pontos</t>
  </si>
  <si>
    <t>2 por evento. Máximo de 8 pontos</t>
  </si>
  <si>
    <t>3 por evento. Máximo de 12 pontos</t>
  </si>
  <si>
    <t>1 por evento. Máximo de 4 pontos</t>
  </si>
  <si>
    <t>0,2 por evento. Máximo de 2,0 pontos</t>
  </si>
  <si>
    <t>0,1 por participação. Máximo de 1,0 ponto</t>
  </si>
  <si>
    <t>0,2 por texto. Máximo de 1,0 ponto</t>
  </si>
  <si>
    <t>0,1 por texto. Máximo de 1,0 ponto</t>
  </si>
  <si>
    <t>4,0 por produção. Máximo de 16 pontos</t>
  </si>
  <si>
    <t>5,0 por software. Máximo de 10 pontos</t>
  </si>
  <si>
    <t>0,5 por produção. Máximo de 2,0 pontos</t>
  </si>
  <si>
    <t>0,5 por trabalho. Máximo de 4,0 pontos</t>
  </si>
  <si>
    <t>8,0 por artigo</t>
  </si>
  <si>
    <t>7,5 por artigo</t>
  </si>
  <si>
    <t>Artigos publicados em periódicos A3 ou JCR  1,0&lt;JCR&lt;1,3</t>
  </si>
  <si>
    <t>Artigos publicados em periódicos A4 ou JCR   0,8&lt;JCR&lt;1,5</t>
  </si>
  <si>
    <r>
      <t xml:space="preserve">Consultor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de periódicos A1, A2, A3 e A4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</si>
</sst>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1" fontId="1" fillId="7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 wrapText="1"/>
      <protection hidden="1"/>
    </xf>
    <xf numFmtId="0" fontId="1" fillId="4" borderId="0" xfId="0" applyFont="1" applyFill="1" applyAlignment="1" applyProtection="1">
      <alignment vertical="center"/>
      <protection hidden="1"/>
    </xf>
    <xf numFmtId="2" fontId="1" fillId="4" borderId="0" xfId="0" applyNumberFormat="1" applyFont="1" applyFill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1" fillId="6" borderId="13" xfId="0" applyFont="1" applyFill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4" fontId="1" fillId="6" borderId="2" xfId="0" applyNumberFormat="1" applyFont="1" applyFill="1" applyBorder="1" applyAlignment="1" applyProtection="1">
      <alignment horizontal="center" vertical="center"/>
      <protection hidden="1"/>
    </xf>
    <xf numFmtId="164" fontId="1" fillId="6" borderId="0" xfId="0" applyNumberFormat="1" applyFont="1" applyFill="1" applyAlignment="1" applyProtection="1">
      <alignment horizontal="center" vertical="center"/>
      <protection hidden="1"/>
    </xf>
    <xf numFmtId="164" fontId="1" fillId="6" borderId="13" xfId="0" applyNumberFormat="1" applyFont="1" applyFill="1" applyBorder="1" applyAlignment="1" applyProtection="1">
      <alignment horizontal="center" vertical="center"/>
      <protection hidden="1"/>
    </xf>
    <xf numFmtId="164" fontId="1" fillId="6" borderId="3" xfId="0" applyNumberFormat="1" applyFont="1" applyFill="1" applyBorder="1" applyAlignment="1" applyProtection="1">
      <alignment horizontal="center" vertical="center"/>
      <protection hidden="1"/>
    </xf>
    <xf numFmtId="164" fontId="1" fillId="6" borderId="14" xfId="0" applyNumberFormat="1" applyFont="1" applyFill="1" applyBorder="1" applyAlignment="1" applyProtection="1">
      <alignment horizontal="center" vertical="center"/>
      <protection hidden="1"/>
    </xf>
    <xf numFmtId="164" fontId="1" fillId="6" borderId="15" xfId="0" applyNumberFormat="1" applyFont="1" applyFill="1" applyBorder="1" applyAlignment="1" applyProtection="1">
      <alignment horizontal="center" vertical="center"/>
      <protection hidden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2" fontId="1" fillId="4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2" borderId="8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left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2" fontId="2" fillId="6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9" xfId="0" applyFont="1" applyFill="1" applyBorder="1" applyAlignment="1" applyProtection="1">
      <alignment horizontal="center" vertical="center" textRotation="90" wrapText="1"/>
      <protection hidden="1"/>
    </xf>
    <xf numFmtId="0" fontId="1" fillId="3" borderId="5" xfId="0" applyFont="1" applyFill="1" applyBorder="1" applyAlignment="1" applyProtection="1">
      <alignment horizontal="center" vertical="center" textRotation="90" wrapText="1"/>
      <protection hidden="1"/>
    </xf>
    <xf numFmtId="0" fontId="6" fillId="8" borderId="6" xfId="0" applyFont="1" applyFill="1" applyBorder="1" applyAlignment="1" applyProtection="1">
      <alignment wrapText="1"/>
      <protection locked="0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6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 Clássico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8"/>
  <sheetViews>
    <sheetView showGridLines="0" showRowColHeaders="0" tabSelected="1" topLeftCell="A85" zoomScale="90" zoomScaleNormal="90" workbookViewId="0">
      <selection activeCell="B31" sqref="B31"/>
    </sheetView>
  </sheetViews>
  <sheetFormatPr defaultColWidth="8.85546875" defaultRowHeight="12.75" x14ac:dyDescent="0.2"/>
  <cols>
    <col min="1" max="1" width="17.85546875" style="3" bestFit="1" customWidth="1"/>
    <col min="2" max="2" width="56.7109375" style="4" customWidth="1"/>
    <col min="3" max="3" width="24" style="3" customWidth="1"/>
    <col min="4" max="7" width="12.7109375" style="3" customWidth="1"/>
    <col min="8" max="8" width="13.28515625" style="2" customWidth="1"/>
    <col min="9" max="9" width="32" style="5" customWidth="1"/>
    <col min="10" max="16384" width="8.85546875" style="1"/>
  </cols>
  <sheetData>
    <row r="1" spans="1:9" ht="35.1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8"/>
    </row>
    <row r="2" spans="1:9" ht="35.1" customHeight="1" x14ac:dyDescent="0.2">
      <c r="A2" s="8" t="s">
        <v>1</v>
      </c>
      <c r="B2" s="59"/>
      <c r="C2" s="60"/>
      <c r="D2" s="60"/>
      <c r="E2" s="60"/>
      <c r="F2" s="60"/>
      <c r="G2" s="60"/>
      <c r="H2" s="60"/>
      <c r="I2" s="61"/>
    </row>
    <row r="3" spans="1:9" ht="35.1" customHeight="1" x14ac:dyDescent="0.2">
      <c r="A3" s="8" t="s">
        <v>2</v>
      </c>
      <c r="B3" s="59"/>
      <c r="C3" s="60"/>
      <c r="D3" s="60"/>
      <c r="E3" s="60"/>
      <c r="F3" s="60"/>
      <c r="G3" s="60"/>
      <c r="H3" s="60"/>
      <c r="I3" s="61"/>
    </row>
    <row r="4" spans="1:9" ht="35.1" customHeight="1" x14ac:dyDescent="0.2">
      <c r="A4" s="8" t="s">
        <v>4</v>
      </c>
      <c r="B4" s="68"/>
      <c r="C4" s="69"/>
      <c r="D4" s="69"/>
      <c r="E4" s="69"/>
      <c r="F4" s="69"/>
      <c r="G4" s="69"/>
      <c r="H4" s="69"/>
      <c r="I4" s="70"/>
    </row>
    <row r="5" spans="1:9" ht="35.1" customHeight="1" x14ac:dyDescent="0.2">
      <c r="A5" s="8" t="s">
        <v>5</v>
      </c>
      <c r="B5" s="68"/>
      <c r="C5" s="69"/>
      <c r="D5" s="69"/>
      <c r="E5" s="69"/>
      <c r="F5" s="69"/>
      <c r="G5" s="69"/>
      <c r="H5" s="69"/>
      <c r="I5" s="70"/>
    </row>
    <row r="6" spans="1:9" ht="35.1" customHeight="1" x14ac:dyDescent="0.2">
      <c r="A6" s="8" t="s">
        <v>6</v>
      </c>
      <c r="B6" s="59"/>
      <c r="C6" s="60"/>
      <c r="D6" s="60"/>
      <c r="E6" s="60"/>
      <c r="F6" s="60"/>
      <c r="G6" s="60"/>
      <c r="H6" s="60"/>
      <c r="I6" s="61"/>
    </row>
    <row r="7" spans="1:9" ht="10.35" customHeight="1" x14ac:dyDescent="0.2">
      <c r="A7" s="9"/>
      <c r="B7" s="10"/>
      <c r="C7" s="9"/>
      <c r="D7" s="9"/>
      <c r="E7" s="9"/>
      <c r="F7" s="9"/>
      <c r="G7" s="9"/>
      <c r="H7" s="11"/>
      <c r="I7" s="12"/>
    </row>
    <row r="8" spans="1:9" s="2" customFormat="1" ht="35.1" customHeight="1" x14ac:dyDescent="0.25">
      <c r="A8" s="13" t="s">
        <v>7</v>
      </c>
      <c r="B8" s="14" t="s">
        <v>8</v>
      </c>
      <c r="C8" s="15" t="s">
        <v>9</v>
      </c>
      <c r="D8" s="16"/>
      <c r="E8" s="17"/>
      <c r="F8" s="17"/>
      <c r="G8" s="18"/>
      <c r="H8" s="19" t="s">
        <v>10</v>
      </c>
      <c r="I8" s="20" t="s">
        <v>11</v>
      </c>
    </row>
    <row r="9" spans="1:9" ht="35.1" customHeight="1" x14ac:dyDescent="0.2">
      <c r="A9" s="64" t="s">
        <v>12</v>
      </c>
      <c r="B9" s="21" t="s">
        <v>13</v>
      </c>
      <c r="C9" s="22" t="s">
        <v>14</v>
      </c>
      <c r="D9" s="23"/>
      <c r="E9" s="24"/>
      <c r="F9" s="24"/>
      <c r="G9" s="25"/>
      <c r="H9" s="7">
        <v>0</v>
      </c>
      <c r="I9" s="26">
        <f>IF(H9*0.2&lt;1,H9*0.2,1)</f>
        <v>0</v>
      </c>
    </row>
    <row r="10" spans="1:9" ht="35.1" customHeight="1" x14ac:dyDescent="0.2">
      <c r="A10" s="64"/>
      <c r="B10" s="21" t="s">
        <v>15</v>
      </c>
      <c r="C10" s="27">
        <v>0.5</v>
      </c>
      <c r="D10" s="28"/>
      <c r="E10" s="29"/>
      <c r="F10" s="29"/>
      <c r="G10" s="30"/>
      <c r="H10" s="7">
        <v>0</v>
      </c>
      <c r="I10" s="26">
        <f>H10*C10</f>
        <v>0</v>
      </c>
    </row>
    <row r="11" spans="1:9" ht="35.1" customHeight="1" x14ac:dyDescent="0.2">
      <c r="A11" s="64"/>
      <c r="B11" s="21" t="s">
        <v>16</v>
      </c>
      <c r="C11" s="27">
        <v>1.5</v>
      </c>
      <c r="D11" s="28"/>
      <c r="E11" s="29"/>
      <c r="F11" s="29"/>
      <c r="G11" s="30"/>
      <c r="H11" s="7">
        <v>0</v>
      </c>
      <c r="I11" s="26">
        <f>H11*C11</f>
        <v>0</v>
      </c>
    </row>
    <row r="12" spans="1:9" ht="35.1" customHeight="1" x14ac:dyDescent="0.2">
      <c r="A12" s="64"/>
      <c r="B12" s="21" t="s">
        <v>17</v>
      </c>
      <c r="C12" s="31">
        <v>3</v>
      </c>
      <c r="D12" s="32"/>
      <c r="E12" s="33"/>
      <c r="F12" s="33"/>
      <c r="G12" s="34"/>
      <c r="H12" s="7">
        <v>0</v>
      </c>
      <c r="I12" s="26">
        <f>IF(H12*C12&gt;=1,3,0)</f>
        <v>0</v>
      </c>
    </row>
    <row r="13" spans="1:9" ht="35.1" customHeight="1" x14ac:dyDescent="0.2">
      <c r="A13" s="64"/>
      <c r="B13" s="21" t="s">
        <v>18</v>
      </c>
      <c r="C13" s="31">
        <v>6</v>
      </c>
      <c r="D13" s="32"/>
      <c r="E13" s="33"/>
      <c r="F13" s="33"/>
      <c r="G13" s="34"/>
      <c r="H13" s="7">
        <v>0</v>
      </c>
      <c r="I13" s="26">
        <f>IF(H13*C13&gt;=1,6,0)</f>
        <v>0</v>
      </c>
    </row>
    <row r="14" spans="1:9" ht="35.1" customHeight="1" x14ac:dyDescent="0.2">
      <c r="A14" s="64"/>
      <c r="B14" s="21" t="s">
        <v>19</v>
      </c>
      <c r="C14" s="31">
        <v>6</v>
      </c>
      <c r="D14" s="35"/>
      <c r="E14" s="36"/>
      <c r="F14" s="36"/>
      <c r="G14" s="37"/>
      <c r="H14" s="7">
        <v>0</v>
      </c>
      <c r="I14" s="26">
        <f>(6*H14)</f>
        <v>0</v>
      </c>
    </row>
    <row r="15" spans="1:9" ht="35.1" customHeight="1" x14ac:dyDescent="0.2">
      <c r="A15" s="64"/>
      <c r="B15" s="62"/>
      <c r="C15" s="62"/>
      <c r="D15" s="63"/>
      <c r="E15" s="63"/>
      <c r="F15" s="63"/>
      <c r="G15" s="63"/>
      <c r="H15" s="62"/>
      <c r="I15" s="38">
        <f>(I9+I10+I11+I12+I13+I14)</f>
        <v>0</v>
      </c>
    </row>
    <row r="16" spans="1:9" ht="10.35" customHeight="1" x14ac:dyDescent="0.2">
      <c r="A16" s="39"/>
      <c r="B16" s="40"/>
      <c r="C16" s="39"/>
      <c r="D16" s="39"/>
      <c r="E16" s="39"/>
      <c r="F16" s="39"/>
      <c r="G16" s="39"/>
      <c r="H16" s="41"/>
      <c r="I16" s="42"/>
    </row>
    <row r="17" spans="1:9" ht="35.1" customHeight="1" x14ac:dyDescent="0.2">
      <c r="A17" s="13" t="s">
        <v>7</v>
      </c>
      <c r="B17" s="14" t="s">
        <v>8</v>
      </c>
      <c r="C17" s="13" t="s">
        <v>9</v>
      </c>
      <c r="D17" s="13">
        <v>2020</v>
      </c>
      <c r="E17" s="13">
        <v>2021</v>
      </c>
      <c r="F17" s="13">
        <v>2022</v>
      </c>
      <c r="G17" s="13">
        <v>2023</v>
      </c>
      <c r="H17" s="13" t="s">
        <v>10</v>
      </c>
      <c r="I17" s="20" t="s">
        <v>11</v>
      </c>
    </row>
    <row r="18" spans="1:9" ht="35.1" customHeight="1" x14ac:dyDescent="0.2">
      <c r="A18" s="64" t="s">
        <v>20</v>
      </c>
      <c r="B18" s="21" t="s">
        <v>21</v>
      </c>
      <c r="C18" s="43" t="s">
        <v>22</v>
      </c>
      <c r="D18" s="6"/>
      <c r="E18" s="6"/>
      <c r="F18" s="6"/>
      <c r="G18" s="6"/>
      <c r="H18" s="44">
        <f>SUM(D18:G18)</f>
        <v>0</v>
      </c>
      <c r="I18" s="26">
        <f>IF(H18*1&lt;3,H18*1,3)</f>
        <v>0</v>
      </c>
    </row>
    <row r="19" spans="1:9" ht="35.1" customHeight="1" x14ac:dyDescent="0.2">
      <c r="A19" s="64"/>
      <c r="B19" s="21" t="s">
        <v>23</v>
      </c>
      <c r="C19" s="43" t="s">
        <v>24</v>
      </c>
      <c r="D19" s="6"/>
      <c r="E19" s="6"/>
      <c r="F19" s="6"/>
      <c r="G19" s="6"/>
      <c r="H19" s="44">
        <f>SUM(D19:G19)</f>
        <v>0</v>
      </c>
      <c r="I19" s="26">
        <f>H19*0.2</f>
        <v>0</v>
      </c>
    </row>
    <row r="20" spans="1:9" ht="35.1" customHeight="1" x14ac:dyDescent="0.2">
      <c r="A20" s="64"/>
      <c r="B20" s="21" t="s">
        <v>25</v>
      </c>
      <c r="C20" s="43" t="s">
        <v>26</v>
      </c>
      <c r="D20" s="6"/>
      <c r="E20" s="6"/>
      <c r="F20" s="6"/>
      <c r="G20" s="6"/>
      <c r="H20" s="44">
        <f>SUM(D20:G20)</f>
        <v>0</v>
      </c>
      <c r="I20" s="26">
        <f>H20*0.4</f>
        <v>0</v>
      </c>
    </row>
    <row r="21" spans="1:9" ht="35.1" customHeight="1" x14ac:dyDescent="0.2">
      <c r="A21" s="64"/>
      <c r="B21" s="62" t="s">
        <v>27</v>
      </c>
      <c r="C21" s="62"/>
      <c r="D21" s="62"/>
      <c r="E21" s="62"/>
      <c r="F21" s="62"/>
      <c r="G21" s="62"/>
      <c r="H21" s="62"/>
      <c r="I21" s="38">
        <f>SUM(I18:I20)</f>
        <v>0</v>
      </c>
    </row>
    <row r="22" spans="1:9" ht="10.35" customHeight="1" x14ac:dyDescent="0.2">
      <c r="A22" s="39"/>
      <c r="B22" s="40"/>
      <c r="C22" s="39"/>
      <c r="D22" s="39"/>
      <c r="E22" s="39"/>
      <c r="F22" s="39"/>
      <c r="G22" s="39"/>
      <c r="H22" s="41"/>
      <c r="I22" s="42"/>
    </row>
    <row r="23" spans="1:9" ht="35.1" customHeight="1" x14ac:dyDescent="0.2">
      <c r="A23" s="13" t="s">
        <v>7</v>
      </c>
      <c r="B23" s="14" t="s">
        <v>28</v>
      </c>
      <c r="C23" s="13" t="s">
        <v>9</v>
      </c>
      <c r="D23" s="13">
        <f>D17</f>
        <v>2020</v>
      </c>
      <c r="E23" s="13">
        <f t="shared" ref="E23:G23" si="0">E17</f>
        <v>2021</v>
      </c>
      <c r="F23" s="13">
        <f t="shared" si="0"/>
        <v>2022</v>
      </c>
      <c r="G23" s="13">
        <f t="shared" si="0"/>
        <v>2023</v>
      </c>
      <c r="H23" s="13" t="s">
        <v>10</v>
      </c>
      <c r="I23" s="20" t="s">
        <v>11</v>
      </c>
    </row>
    <row r="24" spans="1:9" ht="35.1" customHeight="1" x14ac:dyDescent="0.2">
      <c r="A24" s="64" t="s">
        <v>29</v>
      </c>
      <c r="B24" s="21" t="s">
        <v>30</v>
      </c>
      <c r="C24" s="45">
        <v>20</v>
      </c>
      <c r="D24" s="6"/>
      <c r="E24" s="6"/>
      <c r="F24" s="6"/>
      <c r="G24" s="6"/>
      <c r="H24" s="44">
        <f>SUM(D24:G24)</f>
        <v>0</v>
      </c>
      <c r="I24" s="26">
        <f>IF(H24&gt;= 1,20,0)</f>
        <v>0</v>
      </c>
    </row>
    <row r="25" spans="1:9" ht="35.1" customHeight="1" x14ac:dyDescent="0.2">
      <c r="A25" s="64"/>
      <c r="B25" s="21" t="s">
        <v>101</v>
      </c>
      <c r="C25" s="43" t="s">
        <v>102</v>
      </c>
      <c r="D25" s="6"/>
      <c r="E25" s="6"/>
      <c r="F25" s="6"/>
      <c r="G25" s="6"/>
      <c r="H25" s="44">
        <f>SUM(D25:G25)</f>
        <v>0</v>
      </c>
      <c r="I25" s="26">
        <f>H25*10</f>
        <v>0</v>
      </c>
    </row>
    <row r="26" spans="1:9" ht="35.1" customHeight="1" x14ac:dyDescent="0.2">
      <c r="A26" s="64"/>
      <c r="B26" s="21" t="s">
        <v>99</v>
      </c>
      <c r="C26" s="43" t="s">
        <v>103</v>
      </c>
      <c r="D26" s="6"/>
      <c r="E26" s="6"/>
      <c r="F26" s="6"/>
      <c r="G26" s="6"/>
      <c r="H26" s="44">
        <f>SUM(D26:G26)</f>
        <v>0</v>
      </c>
      <c r="I26" s="26">
        <f>H26*2</f>
        <v>0</v>
      </c>
    </row>
    <row r="27" spans="1:9" ht="35.1" customHeight="1" x14ac:dyDescent="0.2">
      <c r="A27" s="64"/>
      <c r="B27" s="21" t="s">
        <v>100</v>
      </c>
      <c r="C27" s="46">
        <v>2</v>
      </c>
      <c r="D27" s="6"/>
      <c r="E27" s="6"/>
      <c r="F27" s="6"/>
      <c r="G27" s="6"/>
      <c r="H27" s="44">
        <f>SUM(D27:G27)</f>
        <v>0</v>
      </c>
      <c r="I27" s="26">
        <f>H27*2</f>
        <v>0</v>
      </c>
    </row>
    <row r="28" spans="1:9" ht="35.1" customHeight="1" x14ac:dyDescent="0.2">
      <c r="A28" s="64"/>
      <c r="B28" s="62" t="s">
        <v>31</v>
      </c>
      <c r="C28" s="62"/>
      <c r="D28" s="62"/>
      <c r="E28" s="62"/>
      <c r="F28" s="62"/>
      <c r="G28" s="62"/>
      <c r="H28" s="62"/>
      <c r="I28" s="38">
        <f>SUM(I24:I27)</f>
        <v>0</v>
      </c>
    </row>
    <row r="29" spans="1:9" ht="10.35" customHeight="1" x14ac:dyDescent="0.2">
      <c r="A29" s="39"/>
      <c r="B29" s="40"/>
      <c r="C29" s="39"/>
      <c r="D29" s="39"/>
      <c r="E29" s="39"/>
      <c r="F29" s="39"/>
      <c r="G29" s="39"/>
      <c r="H29" s="41"/>
      <c r="I29" s="42"/>
    </row>
    <row r="30" spans="1:9" ht="35.1" customHeight="1" x14ac:dyDescent="0.2">
      <c r="A30" s="13" t="s">
        <v>7</v>
      </c>
      <c r="B30" s="14" t="s">
        <v>8</v>
      </c>
      <c r="C30" s="13" t="s">
        <v>9</v>
      </c>
      <c r="D30" s="13">
        <f>D17</f>
        <v>2020</v>
      </c>
      <c r="E30" s="13">
        <f>E17</f>
        <v>2021</v>
      </c>
      <c r="F30" s="13">
        <f>F17</f>
        <v>2022</v>
      </c>
      <c r="G30" s="13">
        <f>G17</f>
        <v>2023</v>
      </c>
      <c r="H30" s="13" t="s">
        <v>10</v>
      </c>
      <c r="I30" s="20" t="s">
        <v>11</v>
      </c>
    </row>
    <row r="31" spans="1:9" ht="35.1" customHeight="1" x14ac:dyDescent="0.2">
      <c r="A31" s="64"/>
      <c r="B31" s="21" t="s">
        <v>90</v>
      </c>
      <c r="C31" s="71" t="s">
        <v>92</v>
      </c>
      <c r="D31" s="72"/>
      <c r="E31" s="72"/>
      <c r="F31" s="73"/>
      <c r="G31" s="54"/>
      <c r="H31" s="44"/>
      <c r="I31" s="26">
        <f>G31</f>
        <v>0</v>
      </c>
    </row>
    <row r="32" spans="1:9" ht="35.1" customHeight="1" x14ac:dyDescent="0.2">
      <c r="A32" s="64"/>
      <c r="B32" s="21" t="s">
        <v>93</v>
      </c>
      <c r="C32" s="52" t="s">
        <v>104</v>
      </c>
      <c r="D32" s="53"/>
      <c r="E32" s="53"/>
      <c r="F32" s="53"/>
      <c r="G32" s="6"/>
      <c r="H32" s="44">
        <f>(D32+E32+F32+G32)</f>
        <v>0</v>
      </c>
      <c r="I32" s="26">
        <f>H32*10</f>
        <v>0</v>
      </c>
    </row>
    <row r="33" spans="1:9" ht="35.1" customHeight="1" x14ac:dyDescent="0.2">
      <c r="A33" s="64"/>
      <c r="B33" s="21" t="s">
        <v>94</v>
      </c>
      <c r="C33" s="43" t="s">
        <v>105</v>
      </c>
      <c r="D33" s="6"/>
      <c r="E33" s="6"/>
      <c r="F33" s="6"/>
      <c r="G33" s="6"/>
      <c r="H33" s="44">
        <f>(D33+E33+F33+G33)</f>
        <v>0</v>
      </c>
      <c r="I33" s="26">
        <f>H33*8.5</f>
        <v>0</v>
      </c>
    </row>
    <row r="34" spans="1:9" ht="35.1" customHeight="1" x14ac:dyDescent="0.2">
      <c r="A34" s="64"/>
      <c r="B34" s="21" t="s">
        <v>138</v>
      </c>
      <c r="C34" s="43" t="s">
        <v>136</v>
      </c>
      <c r="D34" s="6"/>
      <c r="E34" s="6"/>
      <c r="F34" s="6"/>
      <c r="G34" s="6"/>
      <c r="H34" s="44">
        <f>(D34+E34+F34+G34)</f>
        <v>0</v>
      </c>
      <c r="I34" s="26">
        <f>H34*8</f>
        <v>0</v>
      </c>
    </row>
    <row r="35" spans="1:9" ht="35.1" customHeight="1" x14ac:dyDescent="0.2">
      <c r="A35" s="64"/>
      <c r="B35" s="21" t="s">
        <v>139</v>
      </c>
      <c r="C35" s="43" t="s">
        <v>137</v>
      </c>
      <c r="D35" s="6"/>
      <c r="E35" s="6"/>
      <c r="F35" s="6"/>
      <c r="G35" s="6"/>
      <c r="H35" s="44">
        <f>(D35+E35+F35+G35)</f>
        <v>0</v>
      </c>
      <c r="I35" s="26">
        <f>H35*7.5</f>
        <v>0</v>
      </c>
    </row>
    <row r="36" spans="1:9" ht="35.1" customHeight="1" x14ac:dyDescent="0.2">
      <c r="A36" s="64"/>
      <c r="B36" s="21" t="s">
        <v>95</v>
      </c>
      <c r="C36" s="43" t="s">
        <v>106</v>
      </c>
      <c r="D36" s="6"/>
      <c r="E36" s="6"/>
      <c r="F36" s="6"/>
      <c r="G36" s="6"/>
      <c r="H36" s="44">
        <f t="shared" ref="H36:H45" si="1">SUM(D36:G36)</f>
        <v>0</v>
      </c>
      <c r="I36" s="26">
        <f>H36*7</f>
        <v>0</v>
      </c>
    </row>
    <row r="37" spans="1:9" ht="35.1" customHeight="1" x14ac:dyDescent="0.2">
      <c r="A37" s="64"/>
      <c r="B37" s="21" t="s">
        <v>96</v>
      </c>
      <c r="C37" s="43" t="s">
        <v>107</v>
      </c>
      <c r="D37" s="6"/>
      <c r="E37" s="6"/>
      <c r="F37" s="6"/>
      <c r="G37" s="6"/>
      <c r="H37" s="44">
        <f t="shared" si="1"/>
        <v>0</v>
      </c>
      <c r="I37" s="26">
        <f>H37*5.5</f>
        <v>0</v>
      </c>
    </row>
    <row r="38" spans="1:9" ht="35.1" customHeight="1" x14ac:dyDescent="0.2">
      <c r="A38" s="64"/>
      <c r="B38" s="21" t="s">
        <v>32</v>
      </c>
      <c r="C38" s="43" t="s">
        <v>108</v>
      </c>
      <c r="D38" s="6"/>
      <c r="E38" s="6"/>
      <c r="F38" s="6"/>
      <c r="G38" s="6"/>
      <c r="H38" s="44">
        <f t="shared" si="1"/>
        <v>0</v>
      </c>
      <c r="I38" s="26">
        <f>H38*4</f>
        <v>0</v>
      </c>
    </row>
    <row r="39" spans="1:9" ht="35.1" customHeight="1" x14ac:dyDescent="0.2">
      <c r="A39" s="64"/>
      <c r="B39" s="21" t="s">
        <v>33</v>
      </c>
      <c r="C39" s="43" t="s">
        <v>109</v>
      </c>
      <c r="D39" s="6"/>
      <c r="E39" s="6"/>
      <c r="F39" s="6"/>
      <c r="G39" s="6"/>
      <c r="H39" s="44">
        <f t="shared" si="1"/>
        <v>0</v>
      </c>
      <c r="I39" s="26">
        <f>H39*2.5</f>
        <v>0</v>
      </c>
    </row>
    <row r="40" spans="1:9" ht="35.1" customHeight="1" x14ac:dyDescent="0.2">
      <c r="A40" s="64"/>
      <c r="B40" s="21" t="s">
        <v>34</v>
      </c>
      <c r="C40" s="43" t="s">
        <v>110</v>
      </c>
      <c r="D40" s="6"/>
      <c r="E40" s="6"/>
      <c r="F40" s="6"/>
      <c r="G40" s="6"/>
      <c r="H40" s="44">
        <f t="shared" si="1"/>
        <v>0</v>
      </c>
      <c r="I40" s="26">
        <f>H40*1</f>
        <v>0</v>
      </c>
    </row>
    <row r="41" spans="1:9" ht="35.1" customHeight="1" x14ac:dyDescent="0.2">
      <c r="A41" s="64"/>
      <c r="B41" s="21" t="s">
        <v>35</v>
      </c>
      <c r="C41" s="43" t="s">
        <v>111</v>
      </c>
      <c r="D41" s="6"/>
      <c r="E41" s="6"/>
      <c r="F41" s="6"/>
      <c r="G41" s="6"/>
      <c r="H41" s="44">
        <f t="shared" si="1"/>
        <v>0</v>
      </c>
      <c r="I41" s="26">
        <f>H41*0.1</f>
        <v>0</v>
      </c>
    </row>
    <row r="42" spans="1:9" ht="35.1" customHeight="1" x14ac:dyDescent="0.2">
      <c r="A42" s="64"/>
      <c r="B42" s="21" t="s">
        <v>36</v>
      </c>
      <c r="C42" s="43" t="s">
        <v>112</v>
      </c>
      <c r="D42" s="6"/>
      <c r="E42" s="6"/>
      <c r="F42" s="6"/>
      <c r="G42" s="6"/>
      <c r="H42" s="44">
        <f t="shared" si="1"/>
        <v>0</v>
      </c>
      <c r="I42" s="26">
        <f>IF(H42*0.5&lt;=3,H42*0.5,3)</f>
        <v>0</v>
      </c>
    </row>
    <row r="43" spans="1:9" ht="35.1" customHeight="1" x14ac:dyDescent="0.2">
      <c r="A43" s="64"/>
      <c r="B43" s="21" t="s">
        <v>89</v>
      </c>
      <c r="C43" s="46">
        <v>6</v>
      </c>
      <c r="D43" s="6"/>
      <c r="E43" s="6"/>
      <c r="F43" s="6"/>
      <c r="G43" s="6"/>
      <c r="H43" s="44">
        <f t="shared" si="1"/>
        <v>0</v>
      </c>
      <c r="I43" s="26">
        <f>H43*6</f>
        <v>0</v>
      </c>
    </row>
    <row r="44" spans="1:9" ht="35.1" customHeight="1" x14ac:dyDescent="0.2">
      <c r="A44" s="64"/>
      <c r="B44" s="21" t="s">
        <v>37</v>
      </c>
      <c r="C44" s="46">
        <v>4</v>
      </c>
      <c r="D44" s="6"/>
      <c r="E44" s="6"/>
      <c r="F44" s="6"/>
      <c r="G44" s="6"/>
      <c r="H44" s="44">
        <f t="shared" si="1"/>
        <v>0</v>
      </c>
      <c r="I44" s="26">
        <f>H44*4</f>
        <v>0</v>
      </c>
    </row>
    <row r="45" spans="1:9" ht="35.1" customHeight="1" x14ac:dyDescent="0.2">
      <c r="A45" s="64"/>
      <c r="B45" s="21" t="s">
        <v>38</v>
      </c>
      <c r="C45" s="46">
        <v>10</v>
      </c>
      <c r="D45" s="6"/>
      <c r="E45" s="6"/>
      <c r="F45" s="6"/>
      <c r="G45" s="6"/>
      <c r="H45" s="44">
        <f t="shared" si="1"/>
        <v>0</v>
      </c>
      <c r="I45" s="26">
        <f>H45*10</f>
        <v>0</v>
      </c>
    </row>
    <row r="46" spans="1:9" ht="35.1" customHeight="1" x14ac:dyDescent="0.2">
      <c r="A46" s="64"/>
      <c r="B46" s="56" t="s">
        <v>39</v>
      </c>
      <c r="C46" s="57"/>
      <c r="D46" s="57"/>
      <c r="E46" s="57"/>
      <c r="F46" s="57"/>
      <c r="G46" s="57"/>
      <c r="H46" s="58"/>
      <c r="I46" s="38">
        <f>SUM(I31:I45)</f>
        <v>0</v>
      </c>
    </row>
    <row r="47" spans="1:9" ht="10.35" customHeight="1" x14ac:dyDescent="0.2">
      <c r="A47" s="39"/>
      <c r="B47" s="40"/>
      <c r="C47" s="39"/>
      <c r="D47" s="39"/>
      <c r="E47" s="39"/>
      <c r="F47" s="39"/>
      <c r="G47" s="39"/>
      <c r="H47" s="41">
        <v>1</v>
      </c>
      <c r="I47" s="42">
        <v>1</v>
      </c>
    </row>
    <row r="48" spans="1:9" ht="35.1" customHeight="1" x14ac:dyDescent="0.2">
      <c r="A48" s="13" t="s">
        <v>7</v>
      </c>
      <c r="B48" s="14" t="s">
        <v>8</v>
      </c>
      <c r="C48" s="13" t="s">
        <v>9</v>
      </c>
      <c r="D48" s="13">
        <f>D17</f>
        <v>2020</v>
      </c>
      <c r="E48" s="13">
        <f>E17</f>
        <v>2021</v>
      </c>
      <c r="F48" s="13">
        <f>F17</f>
        <v>2022</v>
      </c>
      <c r="G48" s="13">
        <f>G17</f>
        <v>2023</v>
      </c>
      <c r="H48" s="13" t="s">
        <v>10</v>
      </c>
      <c r="I48" s="20" t="s">
        <v>11</v>
      </c>
    </row>
    <row r="49" spans="1:9" ht="35.1" customHeight="1" x14ac:dyDescent="0.2">
      <c r="A49" s="64" t="s">
        <v>40</v>
      </c>
      <c r="B49" s="21" t="s">
        <v>41</v>
      </c>
      <c r="C49" s="43" t="s">
        <v>113</v>
      </c>
      <c r="D49" s="6"/>
      <c r="E49" s="6"/>
      <c r="F49" s="6"/>
      <c r="G49" s="6"/>
      <c r="H49" s="47">
        <f>SUM(D49:G49)</f>
        <v>0</v>
      </c>
      <c r="I49" s="26">
        <f>H49*5</f>
        <v>0</v>
      </c>
    </row>
    <row r="50" spans="1:9" ht="35.1" customHeight="1" x14ac:dyDescent="0.2">
      <c r="A50" s="64"/>
      <c r="B50" s="21" t="s">
        <v>42</v>
      </c>
      <c r="C50" s="43" t="s">
        <v>114</v>
      </c>
      <c r="D50" s="6"/>
      <c r="E50" s="6"/>
      <c r="F50" s="6"/>
      <c r="G50" s="6"/>
      <c r="H50" s="47">
        <f>SUM(D50:G50)</f>
        <v>0</v>
      </c>
      <c r="I50" s="26">
        <f>H50*2</f>
        <v>0</v>
      </c>
    </row>
    <row r="51" spans="1:9" ht="35.1" customHeight="1" x14ac:dyDescent="0.2">
      <c r="A51" s="64"/>
      <c r="B51" s="21" t="s">
        <v>140</v>
      </c>
      <c r="C51" s="43" t="s">
        <v>115</v>
      </c>
      <c r="D51" s="6"/>
      <c r="E51" s="6"/>
      <c r="F51" s="6"/>
      <c r="G51" s="6"/>
      <c r="H51" s="47">
        <f>SUM(D51:G51)</f>
        <v>0</v>
      </c>
      <c r="I51" s="26">
        <f>H51*1.5</f>
        <v>0</v>
      </c>
    </row>
    <row r="52" spans="1:9" ht="35.1" customHeight="1" x14ac:dyDescent="0.2">
      <c r="A52" s="64"/>
      <c r="B52" s="21" t="s">
        <v>43</v>
      </c>
      <c r="C52" s="43" t="s">
        <v>116</v>
      </c>
      <c r="D52" s="6"/>
      <c r="E52" s="6"/>
      <c r="F52" s="6"/>
      <c r="G52" s="6"/>
      <c r="H52" s="47">
        <f>SUM(D52:G52)</f>
        <v>0</v>
      </c>
      <c r="I52" s="26">
        <f>H52*1</f>
        <v>0</v>
      </c>
    </row>
    <row r="53" spans="1:9" ht="35.1" customHeight="1" x14ac:dyDescent="0.2">
      <c r="A53" s="64"/>
      <c r="B53" s="21" t="s">
        <v>44</v>
      </c>
      <c r="C53" s="43" t="s">
        <v>117</v>
      </c>
      <c r="D53" s="6"/>
      <c r="E53" s="6"/>
      <c r="F53" s="6"/>
      <c r="G53" s="6"/>
      <c r="H53" s="47">
        <f>SUM(D53:G53)</f>
        <v>0</v>
      </c>
      <c r="I53" s="26">
        <f>H53*0.5</f>
        <v>0</v>
      </c>
    </row>
    <row r="54" spans="1:9" ht="35.1" customHeight="1" x14ac:dyDescent="0.2">
      <c r="A54" s="64"/>
      <c r="B54" s="56" t="s">
        <v>45</v>
      </c>
      <c r="C54" s="57"/>
      <c r="D54" s="57"/>
      <c r="E54" s="57"/>
      <c r="F54" s="57"/>
      <c r="G54" s="57"/>
      <c r="H54" s="58"/>
      <c r="I54" s="38">
        <f>SUM(I49:I53)</f>
        <v>0</v>
      </c>
    </row>
    <row r="55" spans="1:9" ht="10.35" customHeight="1" x14ac:dyDescent="0.2">
      <c r="A55" s="39"/>
      <c r="B55" s="40"/>
      <c r="C55" s="39"/>
      <c r="D55" s="39"/>
      <c r="E55" s="39"/>
      <c r="F55" s="39"/>
      <c r="G55" s="39"/>
      <c r="H55" s="41"/>
      <c r="I55" s="42"/>
    </row>
    <row r="56" spans="1:9" ht="35.1" customHeight="1" x14ac:dyDescent="0.2">
      <c r="A56" s="13" t="s">
        <v>7</v>
      </c>
      <c r="B56" s="14" t="s">
        <v>28</v>
      </c>
      <c r="C56" s="13" t="s">
        <v>9</v>
      </c>
      <c r="D56" s="13">
        <f>D17</f>
        <v>2020</v>
      </c>
      <c r="E56" s="13">
        <f>E17</f>
        <v>2021</v>
      </c>
      <c r="F56" s="13">
        <f>F17</f>
        <v>2022</v>
      </c>
      <c r="G56" s="13">
        <f>G17</f>
        <v>2023</v>
      </c>
      <c r="H56" s="13" t="s">
        <v>10</v>
      </c>
      <c r="I56" s="20" t="s">
        <v>11</v>
      </c>
    </row>
    <row r="57" spans="1:9" ht="35.1" customHeight="1" x14ac:dyDescent="0.2">
      <c r="A57" s="64" t="s">
        <v>46</v>
      </c>
      <c r="B57" s="21" t="s">
        <v>47</v>
      </c>
      <c r="C57" s="43" t="s">
        <v>118</v>
      </c>
      <c r="D57" s="6"/>
      <c r="E57" s="6"/>
      <c r="F57" s="6"/>
      <c r="G57" s="6"/>
      <c r="H57" s="47">
        <f>SUM(D57:G57)</f>
        <v>0</v>
      </c>
      <c r="I57" s="26">
        <f>IF(H57*2&lt;16,H57*2,16)</f>
        <v>0</v>
      </c>
    </row>
    <row r="58" spans="1:9" ht="35.1" customHeight="1" x14ac:dyDescent="0.2">
      <c r="A58" s="64"/>
      <c r="B58" s="21" t="s">
        <v>48</v>
      </c>
      <c r="C58" s="43" t="s">
        <v>119</v>
      </c>
      <c r="D58" s="6"/>
      <c r="E58" s="6"/>
      <c r="F58" s="6"/>
      <c r="G58" s="6"/>
      <c r="H58" s="47">
        <f>SUM(D58:G58)</f>
        <v>0</v>
      </c>
      <c r="I58" s="26">
        <f>IF(H58*0.5&lt;=2,H58*0.5,2)</f>
        <v>0</v>
      </c>
    </row>
    <row r="59" spans="1:9" ht="35.1" customHeight="1" x14ac:dyDescent="0.2">
      <c r="A59" s="64"/>
      <c r="B59" s="21" t="s">
        <v>49</v>
      </c>
      <c r="C59" s="43" t="s">
        <v>120</v>
      </c>
      <c r="D59" s="6"/>
      <c r="E59" s="6"/>
      <c r="F59" s="6"/>
      <c r="G59" s="6"/>
      <c r="H59" s="47">
        <f>SUM(D59:G59)</f>
        <v>0</v>
      </c>
      <c r="I59" s="26">
        <f>IF(H59*2 &lt;= 16,H59*2,16)</f>
        <v>0</v>
      </c>
    </row>
    <row r="60" spans="1:9" ht="35.1" customHeight="1" x14ac:dyDescent="0.2">
      <c r="A60" s="64"/>
      <c r="B60" s="21" t="s">
        <v>50</v>
      </c>
      <c r="C60" s="43" t="s">
        <v>121</v>
      </c>
      <c r="D60" s="6"/>
      <c r="E60" s="6"/>
      <c r="F60" s="6"/>
      <c r="G60" s="6"/>
      <c r="H60" s="47">
        <f>SUM(D60:G60)</f>
        <v>0</v>
      </c>
      <c r="I60" s="26">
        <f>IF(H60*1&lt;=6,H60*1,6)</f>
        <v>0</v>
      </c>
    </row>
    <row r="61" spans="1:9" ht="35.1" customHeight="1" x14ac:dyDescent="0.2">
      <c r="A61" s="64"/>
      <c r="B61" s="21" t="s">
        <v>51</v>
      </c>
      <c r="C61" s="43" t="s">
        <v>122</v>
      </c>
      <c r="D61" s="6"/>
      <c r="E61" s="6"/>
      <c r="F61" s="6"/>
      <c r="G61" s="6"/>
      <c r="H61" s="47">
        <f>SUM(D61:G61)</f>
        <v>0</v>
      </c>
      <c r="I61" s="26">
        <f>IF(H61*0.25&lt;=1,H61*0.25,1)</f>
        <v>0</v>
      </c>
    </row>
    <row r="62" spans="1:9" ht="35.1" customHeight="1" x14ac:dyDescent="0.2">
      <c r="A62" s="64"/>
      <c r="B62" s="56" t="s">
        <v>52</v>
      </c>
      <c r="C62" s="57"/>
      <c r="D62" s="57"/>
      <c r="E62" s="57"/>
      <c r="F62" s="57"/>
      <c r="G62" s="57"/>
      <c r="H62" s="58"/>
      <c r="I62" s="38">
        <f>SUM(I57:I61)</f>
        <v>0</v>
      </c>
    </row>
    <row r="63" spans="1:9" ht="10.35" customHeight="1" x14ac:dyDescent="0.2">
      <c r="A63" s="39"/>
      <c r="B63" s="40"/>
      <c r="C63" s="39"/>
      <c r="D63" s="39"/>
      <c r="E63" s="39"/>
      <c r="F63" s="39"/>
      <c r="G63" s="39"/>
      <c r="H63" s="41"/>
      <c r="I63" s="42"/>
    </row>
    <row r="64" spans="1:9" ht="35.1" customHeight="1" x14ac:dyDescent="0.2">
      <c r="A64" s="13" t="s">
        <v>7</v>
      </c>
      <c r="B64" s="14" t="s">
        <v>8</v>
      </c>
      <c r="C64" s="13" t="s">
        <v>9</v>
      </c>
      <c r="D64" s="13">
        <f>D17</f>
        <v>2020</v>
      </c>
      <c r="E64" s="13">
        <f>E17</f>
        <v>2021</v>
      </c>
      <c r="F64" s="13">
        <f>F17</f>
        <v>2022</v>
      </c>
      <c r="G64" s="13">
        <f>G17</f>
        <v>2023</v>
      </c>
      <c r="H64" s="13" t="s">
        <v>10</v>
      </c>
      <c r="I64" s="20" t="s">
        <v>11</v>
      </c>
    </row>
    <row r="65" spans="1:9" ht="35.1" customHeight="1" x14ac:dyDescent="0.2">
      <c r="A65" s="65" t="s">
        <v>53</v>
      </c>
      <c r="B65" s="21" t="s">
        <v>84</v>
      </c>
      <c r="C65" s="43" t="s">
        <v>123</v>
      </c>
      <c r="D65" s="6"/>
      <c r="E65" s="6"/>
      <c r="F65" s="6"/>
      <c r="G65" s="6"/>
      <c r="H65" s="47">
        <f t="shared" ref="H65:H75" si="2">(D65+E65+F65+G65)</f>
        <v>0</v>
      </c>
      <c r="I65" s="26">
        <f>IF(H65*0.5&lt;=2,H65*6,24)</f>
        <v>0</v>
      </c>
    </row>
    <row r="66" spans="1:9" ht="35.1" customHeight="1" x14ac:dyDescent="0.2">
      <c r="A66" s="66"/>
      <c r="B66" s="21" t="s">
        <v>85</v>
      </c>
      <c r="C66" s="43" t="s">
        <v>124</v>
      </c>
      <c r="D66" s="6"/>
      <c r="E66" s="6"/>
      <c r="F66" s="6"/>
      <c r="G66" s="6"/>
      <c r="H66" s="47">
        <f t="shared" si="2"/>
        <v>0</v>
      </c>
      <c r="I66" s="26">
        <f>IF(H66*0.5&lt;=2,H66*4,16)</f>
        <v>0</v>
      </c>
    </row>
    <row r="67" spans="1:9" ht="35.1" customHeight="1" x14ac:dyDescent="0.2">
      <c r="A67" s="66"/>
      <c r="B67" s="21" t="s">
        <v>86</v>
      </c>
      <c r="C67" s="43" t="s">
        <v>125</v>
      </c>
      <c r="D67" s="6"/>
      <c r="E67" s="6"/>
      <c r="F67" s="6"/>
      <c r="G67" s="6"/>
      <c r="H67" s="47">
        <f t="shared" si="2"/>
        <v>0</v>
      </c>
      <c r="I67" s="26">
        <f>IF(H67*0.5&lt;=2,H67*2,8)</f>
        <v>0</v>
      </c>
    </row>
    <row r="68" spans="1:9" ht="35.1" customHeight="1" x14ac:dyDescent="0.2">
      <c r="A68" s="66"/>
      <c r="B68" s="21" t="s">
        <v>87</v>
      </c>
      <c r="C68" s="43" t="s">
        <v>126</v>
      </c>
      <c r="D68" s="6"/>
      <c r="E68" s="6"/>
      <c r="F68" s="6"/>
      <c r="G68" s="6"/>
      <c r="H68" s="47">
        <f t="shared" si="2"/>
        <v>0</v>
      </c>
      <c r="I68" s="26">
        <f>IF(H68*0.3&lt;=2,H68*3,12)</f>
        <v>0</v>
      </c>
    </row>
    <row r="69" spans="1:9" ht="35.1" customHeight="1" x14ac:dyDescent="0.2">
      <c r="A69" s="66"/>
      <c r="B69" s="21" t="s">
        <v>88</v>
      </c>
      <c r="C69" s="43" t="s">
        <v>125</v>
      </c>
      <c r="D69" s="6"/>
      <c r="E69" s="6"/>
      <c r="F69" s="6"/>
      <c r="G69" s="6"/>
      <c r="H69" s="47">
        <f t="shared" si="2"/>
        <v>0</v>
      </c>
      <c r="I69" s="26">
        <f>IF(H69*0.3&lt;=2,H69*2,8)</f>
        <v>0</v>
      </c>
    </row>
    <row r="70" spans="1:9" ht="35.1" customHeight="1" x14ac:dyDescent="0.2">
      <c r="A70" s="66"/>
      <c r="B70" s="21" t="s">
        <v>97</v>
      </c>
      <c r="C70" s="43" t="s">
        <v>127</v>
      </c>
      <c r="D70" s="6"/>
      <c r="E70" s="6"/>
      <c r="F70" s="6"/>
      <c r="G70" s="6"/>
      <c r="H70" s="47">
        <f t="shared" si="2"/>
        <v>0</v>
      </c>
      <c r="I70" s="26">
        <f>IF(H70*0.3&lt;=2,H70*1,4)</f>
        <v>0</v>
      </c>
    </row>
    <row r="71" spans="1:9" ht="35.1" customHeight="1" x14ac:dyDescent="0.2">
      <c r="A71" s="66"/>
      <c r="B71" s="21" t="s">
        <v>54</v>
      </c>
      <c r="C71" s="43" t="s">
        <v>128</v>
      </c>
      <c r="D71" s="6"/>
      <c r="E71" s="6"/>
      <c r="F71" s="6"/>
      <c r="G71" s="6"/>
      <c r="H71" s="47">
        <f t="shared" si="2"/>
        <v>0</v>
      </c>
      <c r="I71" s="26">
        <f>IF(H71*0.2&lt;=2,H71*0.2,2)</f>
        <v>0</v>
      </c>
    </row>
    <row r="72" spans="1:9" ht="35.1" customHeight="1" x14ac:dyDescent="0.2">
      <c r="A72" s="66"/>
      <c r="B72" s="21" t="s">
        <v>55</v>
      </c>
      <c r="C72" s="43" t="s">
        <v>129</v>
      </c>
      <c r="D72" s="6"/>
      <c r="E72" s="6"/>
      <c r="F72" s="6"/>
      <c r="G72" s="6"/>
      <c r="H72" s="47">
        <f t="shared" si="2"/>
        <v>0</v>
      </c>
      <c r="I72" s="26">
        <f>IF(H72*0.1&lt;=1,H72*0.1,1)</f>
        <v>0</v>
      </c>
    </row>
    <row r="73" spans="1:9" ht="35.1" customHeight="1" x14ac:dyDescent="0.2">
      <c r="A73" s="66"/>
      <c r="B73" s="48" t="s">
        <v>56</v>
      </c>
      <c r="C73" s="49" t="s">
        <v>128</v>
      </c>
      <c r="D73" s="6"/>
      <c r="E73" s="6"/>
      <c r="F73" s="6"/>
      <c r="G73" s="6"/>
      <c r="H73" s="47">
        <f t="shared" si="2"/>
        <v>0</v>
      </c>
      <c r="I73" s="26">
        <f>IF(H73*0.2&lt;=2,H73*0.2,2)</f>
        <v>0</v>
      </c>
    </row>
    <row r="74" spans="1:9" ht="35.1" customHeight="1" x14ac:dyDescent="0.2">
      <c r="A74" s="66"/>
      <c r="B74" s="48" t="s">
        <v>57</v>
      </c>
      <c r="C74" s="49" t="s">
        <v>130</v>
      </c>
      <c r="D74" s="6"/>
      <c r="E74" s="6"/>
      <c r="F74" s="6"/>
      <c r="G74" s="6"/>
      <c r="H74" s="47">
        <f t="shared" si="2"/>
        <v>0</v>
      </c>
      <c r="I74" s="26">
        <f>IF(H74*0.2&lt;=1,H74*0.2,1)</f>
        <v>0</v>
      </c>
    </row>
    <row r="75" spans="1:9" ht="35.1" customHeight="1" x14ac:dyDescent="0.2">
      <c r="A75" s="66"/>
      <c r="B75" s="21" t="s">
        <v>58</v>
      </c>
      <c r="C75" s="43" t="s">
        <v>131</v>
      </c>
      <c r="D75" s="6"/>
      <c r="E75" s="6"/>
      <c r="F75" s="6"/>
      <c r="G75" s="6"/>
      <c r="H75" s="47">
        <f t="shared" si="2"/>
        <v>0</v>
      </c>
      <c r="I75" s="26">
        <f>IF(H75*0.1&lt;=1,H75*0.1,1)</f>
        <v>0</v>
      </c>
    </row>
    <row r="76" spans="1:9" ht="35.1" customHeight="1" x14ac:dyDescent="0.2">
      <c r="A76" s="67"/>
      <c r="B76" s="56" t="s">
        <v>59</v>
      </c>
      <c r="C76" s="57"/>
      <c r="D76" s="57"/>
      <c r="E76" s="57"/>
      <c r="F76" s="57"/>
      <c r="G76" s="57"/>
      <c r="H76" s="58"/>
      <c r="I76" s="38">
        <f>SUM(I65:I75)</f>
        <v>0</v>
      </c>
    </row>
    <row r="77" spans="1:9" ht="10.35" customHeight="1" x14ac:dyDescent="0.2">
      <c r="A77" s="39"/>
      <c r="B77" s="40"/>
      <c r="C77" s="39"/>
      <c r="D77" s="39"/>
      <c r="E77" s="39"/>
      <c r="F77" s="39"/>
      <c r="G77" s="39"/>
      <c r="H77" s="41"/>
      <c r="I77" s="42"/>
    </row>
    <row r="78" spans="1:9" ht="35.1" customHeight="1" x14ac:dyDescent="0.2">
      <c r="A78" s="13" t="s">
        <v>7</v>
      </c>
      <c r="B78" s="14" t="s">
        <v>8</v>
      </c>
      <c r="C78" s="13" t="s">
        <v>9</v>
      </c>
      <c r="D78" s="13">
        <f>D17</f>
        <v>2020</v>
      </c>
      <c r="E78" s="13">
        <f>E17</f>
        <v>2021</v>
      </c>
      <c r="F78" s="13">
        <f>F17</f>
        <v>2022</v>
      </c>
      <c r="G78" s="13">
        <f>G17</f>
        <v>2023</v>
      </c>
      <c r="H78" s="13" t="s">
        <v>10</v>
      </c>
      <c r="I78" s="20" t="s">
        <v>11</v>
      </c>
    </row>
    <row r="79" spans="1:9" ht="35.1" customHeight="1" x14ac:dyDescent="0.2">
      <c r="A79" s="65" t="s">
        <v>60</v>
      </c>
      <c r="B79" s="21" t="s">
        <v>98</v>
      </c>
      <c r="C79" s="45">
        <v>2</v>
      </c>
      <c r="D79" s="6"/>
      <c r="E79" s="6"/>
      <c r="F79" s="6"/>
      <c r="G79" s="6"/>
      <c r="H79" s="47"/>
      <c r="I79" s="26">
        <f>SUM(D79:G79)*2</f>
        <v>0</v>
      </c>
    </row>
    <row r="80" spans="1:9" ht="35.1" customHeight="1" x14ac:dyDescent="0.2">
      <c r="A80" s="66"/>
      <c r="B80" s="21" t="s">
        <v>61</v>
      </c>
      <c r="C80" s="45">
        <v>0.1</v>
      </c>
      <c r="D80" s="6"/>
      <c r="E80" s="6"/>
      <c r="F80" s="6"/>
      <c r="G80" s="6"/>
      <c r="H80" s="47">
        <f t="shared" ref="H80:H89" si="3">SUM(D80:G80)</f>
        <v>0</v>
      </c>
      <c r="I80" s="26">
        <f t="shared" ref="I80:I85" si="4">H80*C80</f>
        <v>0</v>
      </c>
    </row>
    <row r="81" spans="1:9" ht="35.1" customHeight="1" x14ac:dyDescent="0.2">
      <c r="A81" s="66"/>
      <c r="B81" s="21" t="s">
        <v>62</v>
      </c>
      <c r="C81" s="45">
        <v>0.2</v>
      </c>
      <c r="D81" s="6"/>
      <c r="E81" s="6"/>
      <c r="F81" s="6"/>
      <c r="G81" s="6"/>
      <c r="H81" s="47">
        <f t="shared" si="3"/>
        <v>0</v>
      </c>
      <c r="I81" s="26">
        <f t="shared" si="4"/>
        <v>0</v>
      </c>
    </row>
    <row r="82" spans="1:9" ht="35.1" customHeight="1" x14ac:dyDescent="0.2">
      <c r="A82" s="66"/>
      <c r="B82" s="21" t="s">
        <v>63</v>
      </c>
      <c r="C82" s="45">
        <v>2</v>
      </c>
      <c r="D82" s="6"/>
      <c r="E82" s="6"/>
      <c r="F82" s="6"/>
      <c r="G82" s="6"/>
      <c r="H82" s="47">
        <f t="shared" si="3"/>
        <v>0</v>
      </c>
      <c r="I82" s="26">
        <f t="shared" si="4"/>
        <v>0</v>
      </c>
    </row>
    <row r="83" spans="1:9" ht="35.1" customHeight="1" x14ac:dyDescent="0.2">
      <c r="A83" s="66"/>
      <c r="B83" s="21" t="s">
        <v>64</v>
      </c>
      <c r="C83" s="45">
        <v>4</v>
      </c>
      <c r="D83" s="6"/>
      <c r="E83" s="6"/>
      <c r="F83" s="6"/>
      <c r="G83" s="6"/>
      <c r="H83" s="47">
        <f t="shared" si="3"/>
        <v>0</v>
      </c>
      <c r="I83" s="26">
        <f t="shared" si="4"/>
        <v>0</v>
      </c>
    </row>
    <row r="84" spans="1:9" ht="35.1" customHeight="1" x14ac:dyDescent="0.2">
      <c r="A84" s="66"/>
      <c r="B84" s="21" t="s">
        <v>65</v>
      </c>
      <c r="C84" s="45">
        <v>6</v>
      </c>
      <c r="D84" s="6"/>
      <c r="E84" s="6"/>
      <c r="F84" s="6"/>
      <c r="G84" s="6"/>
      <c r="H84" s="47">
        <f t="shared" si="3"/>
        <v>0</v>
      </c>
      <c r="I84" s="26">
        <f t="shared" si="4"/>
        <v>0</v>
      </c>
    </row>
    <row r="85" spans="1:9" ht="35.1" customHeight="1" x14ac:dyDescent="0.2">
      <c r="A85" s="66"/>
      <c r="B85" s="21" t="s">
        <v>66</v>
      </c>
      <c r="C85" s="45">
        <v>8</v>
      </c>
      <c r="D85" s="6"/>
      <c r="E85" s="6"/>
      <c r="F85" s="6"/>
      <c r="G85" s="6"/>
      <c r="H85" s="47">
        <f t="shared" si="3"/>
        <v>0</v>
      </c>
      <c r="I85" s="26">
        <f t="shared" si="4"/>
        <v>0</v>
      </c>
    </row>
    <row r="86" spans="1:9" ht="35.1" customHeight="1" x14ac:dyDescent="0.2">
      <c r="A86" s="66"/>
      <c r="B86" s="21" t="s">
        <v>91</v>
      </c>
      <c r="C86" s="43" t="s">
        <v>132</v>
      </c>
      <c r="D86" s="6"/>
      <c r="E86" s="6"/>
      <c r="F86" s="6"/>
      <c r="G86" s="6"/>
      <c r="H86" s="47">
        <f t="shared" si="3"/>
        <v>0</v>
      </c>
      <c r="I86" s="26">
        <f>IF(H86*5&lt;10,H86*4,16)</f>
        <v>0</v>
      </c>
    </row>
    <row r="87" spans="1:9" ht="35.1" customHeight="1" x14ac:dyDescent="0.2">
      <c r="A87" s="66"/>
      <c r="B87" s="21" t="s">
        <v>67</v>
      </c>
      <c r="C87" s="43" t="s">
        <v>133</v>
      </c>
      <c r="D87" s="6"/>
      <c r="E87" s="6"/>
      <c r="F87" s="6"/>
      <c r="G87" s="6"/>
      <c r="H87" s="47">
        <f t="shared" si="3"/>
        <v>0</v>
      </c>
      <c r="I87" s="26">
        <f>IF(H87*5&lt;10,H87*5,10)</f>
        <v>0</v>
      </c>
    </row>
    <row r="88" spans="1:9" ht="35.1" customHeight="1" x14ac:dyDescent="0.2">
      <c r="A88" s="66"/>
      <c r="B88" s="21" t="s">
        <v>68</v>
      </c>
      <c r="C88" s="43" t="s">
        <v>134</v>
      </c>
      <c r="D88" s="6"/>
      <c r="E88" s="6"/>
      <c r="F88" s="6"/>
      <c r="G88" s="6"/>
      <c r="H88" s="47">
        <f t="shared" si="3"/>
        <v>0</v>
      </c>
      <c r="I88" s="26">
        <f>IF(H88*0.5&lt;=2,H88*0.5,2)</f>
        <v>0</v>
      </c>
    </row>
    <row r="89" spans="1:9" ht="35.1" customHeight="1" x14ac:dyDescent="0.2">
      <c r="A89" s="66"/>
      <c r="B89" s="21" t="s">
        <v>69</v>
      </c>
      <c r="C89" s="43" t="s">
        <v>135</v>
      </c>
      <c r="D89" s="6"/>
      <c r="E89" s="6"/>
      <c r="F89" s="6"/>
      <c r="G89" s="6"/>
      <c r="H89" s="47">
        <f t="shared" si="3"/>
        <v>0</v>
      </c>
      <c r="I89" s="26">
        <f>IF(H89*0.5&lt;=4,H89*0.5,4)</f>
        <v>0</v>
      </c>
    </row>
    <row r="90" spans="1:9" ht="35.1" customHeight="1" x14ac:dyDescent="0.2">
      <c r="A90" s="67"/>
      <c r="B90" s="56" t="s">
        <v>70</v>
      </c>
      <c r="C90" s="57"/>
      <c r="D90" s="57"/>
      <c r="E90" s="57"/>
      <c r="F90" s="57"/>
      <c r="G90" s="57"/>
      <c r="H90" s="58"/>
      <c r="I90" s="38">
        <f>SUM(I79:I89)</f>
        <v>0</v>
      </c>
    </row>
    <row r="91" spans="1:9" ht="10.35" customHeight="1" x14ac:dyDescent="0.2">
      <c r="A91" s="39"/>
      <c r="B91" s="40"/>
      <c r="C91" s="39"/>
      <c r="D91" s="39"/>
      <c r="E91" s="39"/>
      <c r="F91" s="39"/>
      <c r="G91" s="39"/>
      <c r="H91" s="41"/>
      <c r="I91" s="42"/>
    </row>
    <row r="92" spans="1:9" ht="30" customHeight="1" x14ac:dyDescent="0.2">
      <c r="A92" s="13" t="s">
        <v>7</v>
      </c>
      <c r="B92" s="14" t="s">
        <v>28</v>
      </c>
      <c r="C92" s="13" t="s">
        <v>9</v>
      </c>
      <c r="D92" s="13">
        <f>D17</f>
        <v>2020</v>
      </c>
      <c r="E92" s="13">
        <f>E17</f>
        <v>2021</v>
      </c>
      <c r="F92" s="13">
        <f>F17</f>
        <v>2022</v>
      </c>
      <c r="G92" s="13">
        <f>G17</f>
        <v>2023</v>
      </c>
      <c r="H92" s="13" t="s">
        <v>10</v>
      </c>
      <c r="I92" s="20" t="s">
        <v>11</v>
      </c>
    </row>
    <row r="93" spans="1:9" ht="35.1" customHeight="1" x14ac:dyDescent="0.2">
      <c r="A93" s="65" t="s">
        <v>71</v>
      </c>
      <c r="B93" s="21" t="s">
        <v>72</v>
      </c>
      <c r="C93" s="46">
        <v>5</v>
      </c>
      <c r="D93" s="6"/>
      <c r="E93" s="6"/>
      <c r="F93" s="6"/>
      <c r="G93" s="6"/>
      <c r="H93" s="47">
        <f>SUM(D93:G93)</f>
        <v>0</v>
      </c>
      <c r="I93" s="26">
        <f>H93*C93</f>
        <v>0</v>
      </c>
    </row>
    <row r="94" spans="1:9" ht="35.1" customHeight="1" x14ac:dyDescent="0.2">
      <c r="A94" s="66"/>
      <c r="B94" s="21" t="s">
        <v>73</v>
      </c>
      <c r="C94" s="46">
        <v>5</v>
      </c>
      <c r="D94" s="6"/>
      <c r="E94" s="6"/>
      <c r="F94" s="6"/>
      <c r="G94" s="6"/>
      <c r="H94" s="47">
        <f t="shared" ref="H94:H95" si="5">SUM(D94:G94)</f>
        <v>0</v>
      </c>
      <c r="I94" s="26">
        <f>H94*C94</f>
        <v>0</v>
      </c>
    </row>
    <row r="95" spans="1:9" ht="35.1" customHeight="1" x14ac:dyDescent="0.2">
      <c r="A95" s="66"/>
      <c r="B95" s="21" t="s">
        <v>74</v>
      </c>
      <c r="C95" s="46">
        <v>1.5</v>
      </c>
      <c r="D95" s="6"/>
      <c r="E95" s="6"/>
      <c r="F95" s="6"/>
      <c r="G95" s="6"/>
      <c r="H95" s="47">
        <f t="shared" si="5"/>
        <v>0</v>
      </c>
      <c r="I95" s="26">
        <f>H95*C95</f>
        <v>0</v>
      </c>
    </row>
    <row r="96" spans="1:9" ht="35.1" customHeight="1" x14ac:dyDescent="0.2">
      <c r="A96" s="67"/>
      <c r="B96" s="56" t="s">
        <v>75</v>
      </c>
      <c r="C96" s="57"/>
      <c r="D96" s="57"/>
      <c r="E96" s="57"/>
      <c r="F96" s="57"/>
      <c r="G96" s="57"/>
      <c r="H96" s="58"/>
      <c r="I96" s="38">
        <f>SUM(I93:I95)</f>
        <v>0</v>
      </c>
    </row>
    <row r="97" spans="1:9" ht="10.35" customHeight="1" x14ac:dyDescent="0.2">
      <c r="A97" s="39"/>
      <c r="B97" s="40"/>
      <c r="C97" s="39"/>
      <c r="D97" s="39"/>
      <c r="E97" s="39"/>
      <c r="F97" s="39"/>
      <c r="G97" s="39"/>
      <c r="H97" s="41"/>
      <c r="I97" s="42"/>
    </row>
    <row r="98" spans="1:9" ht="35.1" customHeight="1" x14ac:dyDescent="0.2">
      <c r="A98" s="55" t="s">
        <v>76</v>
      </c>
      <c r="B98" s="55"/>
      <c r="C98" s="55"/>
      <c r="D98" s="55"/>
      <c r="E98" s="55"/>
      <c r="F98" s="55"/>
      <c r="G98" s="55"/>
      <c r="H98" s="55"/>
      <c r="I98" s="50">
        <f>SUM(I15,I21,I28,I46,I54,I62,I76,I90,I96)</f>
        <v>0</v>
      </c>
    </row>
  </sheetData>
  <sheetProtection algorithmName="SHA-512" hashValue="32eHCsacqk2C4cjm6m1ZovlunY+ds1v+vu+VVjkVN2okwKYplnyeGwsZTH4hNG4YBpQV9DAs9m8FMDwmoNikwQ==" saltValue="voE8lMXw0M5rilzE/9zHRw==" spinCount="100000" sheet="1" objects="1" scenarios="1" formatCells="0" formatColumns="0" formatRows="0" insertColumns="0" insertRows="0" insertHyperlinks="0" deleteColumns="0" deleteRows="0"/>
  <mergeCells count="26">
    <mergeCell ref="B4:I4"/>
    <mergeCell ref="B5:I5"/>
    <mergeCell ref="B6:I6"/>
    <mergeCell ref="A93:A96"/>
    <mergeCell ref="B96:H96"/>
    <mergeCell ref="B46:H46"/>
    <mergeCell ref="A49:A54"/>
    <mergeCell ref="B54:H54"/>
    <mergeCell ref="B62:H62"/>
    <mergeCell ref="C31:F31"/>
    <mergeCell ref="A98:H98"/>
    <mergeCell ref="A1:I1"/>
    <mergeCell ref="B2:I2"/>
    <mergeCell ref="B3:I3"/>
    <mergeCell ref="B15:H15"/>
    <mergeCell ref="A18:A21"/>
    <mergeCell ref="B21:H21"/>
    <mergeCell ref="A9:A15"/>
    <mergeCell ref="B28:H28"/>
    <mergeCell ref="A24:A28"/>
    <mergeCell ref="B76:H76"/>
    <mergeCell ref="B90:H90"/>
    <mergeCell ref="A65:A76"/>
    <mergeCell ref="A79:A90"/>
    <mergeCell ref="A57:A62"/>
    <mergeCell ref="A31:A46"/>
  </mergeCells>
  <phoneticPr fontId="0" type="noConversion"/>
  <pageMargins left="0.511811024" right="0.511811024" top="0.78740157499999996" bottom="0.78740157499999996" header="0.31496062000000002" footer="0.31496062000000002"/>
  <pageSetup paperSize="9" scale="98" orientation="landscape" horizontalDpi="360" verticalDpi="360" r:id="rId1"/>
  <rowBreaks count="3" manualBreakCount="3">
    <brk id="28" max="16383" man="1"/>
    <brk id="46" max="16383" man="1"/>
    <brk id="6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Planilha1!$B$1:$B$6</xm:f>
          </x14:formula1>
          <xm:sqref>H9:H11 D43:G45 D50:G53</xm:sqref>
        </x14:dataValidation>
        <x14:dataValidation type="list" allowBlank="1" showInputMessage="1" showErrorMessage="1">
          <x14:formula1>
            <xm:f>Planilha1!$A$1:$A$3</xm:f>
          </x14:formula1>
          <xm:sqref>H12:H14 D85:G89 D49:G49 D93:G95 D24:G27</xm:sqref>
        </x14:dataValidation>
        <x14:dataValidation type="list" allowBlank="1" showInputMessage="1" showErrorMessage="1">
          <x14:formula1>
            <xm:f>Planilha1!$B$1:$B$4</xm:f>
          </x14:formula1>
          <xm:sqref>D18:G18</xm:sqref>
        </x14:dataValidation>
        <x14:dataValidation type="list" allowBlank="1" showInputMessage="1" showErrorMessage="1">
          <x14:formula1>
            <xm:f>Planilha1!$D$1:$D$21</xm:f>
          </x14:formula1>
          <xm:sqref>D19:G19</xm:sqref>
        </x14:dataValidation>
        <x14:dataValidation type="list" allowBlank="1" showInputMessage="1" showErrorMessage="1">
          <x14:formula1>
            <xm:f>Planilha1!$C$1:$C$11</xm:f>
          </x14:formula1>
          <xm:sqref>D20:G20 C31 D32:G42</xm:sqref>
        </x14:dataValidation>
        <x14:dataValidation type="list" allowBlank="1" showInputMessage="1" showErrorMessage="1">
          <x14:formula1>
            <xm:f>Planilha1!$F$1:$F$8</xm:f>
          </x14:formula1>
          <xm:sqref>B3:I3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" sqref="F1:F8"/>
    </sheetView>
  </sheetViews>
  <sheetFormatPr defaultRowHeight="15" x14ac:dyDescent="0.25"/>
  <cols>
    <col min="6" max="6" width="37.5703125" bestFit="1" customWidth="1"/>
  </cols>
  <sheetData>
    <row r="1" spans="1:6" x14ac:dyDescent="0.25">
      <c r="A1" s="51">
        <v>0</v>
      </c>
      <c r="B1" s="51">
        <v>0</v>
      </c>
      <c r="C1" s="51">
        <v>0</v>
      </c>
      <c r="D1" s="51">
        <v>0</v>
      </c>
      <c r="F1" t="s">
        <v>77</v>
      </c>
    </row>
    <row r="2" spans="1:6" x14ac:dyDescent="0.25">
      <c r="A2" s="51">
        <v>1</v>
      </c>
      <c r="B2" s="51">
        <v>1</v>
      </c>
      <c r="C2" s="51">
        <v>1</v>
      </c>
      <c r="D2" s="51">
        <v>1</v>
      </c>
      <c r="F2" t="s">
        <v>78</v>
      </c>
    </row>
    <row r="3" spans="1:6" x14ac:dyDescent="0.25">
      <c r="A3" s="51">
        <v>2</v>
      </c>
      <c r="B3" s="51">
        <v>2</v>
      </c>
      <c r="C3" s="51">
        <v>2</v>
      </c>
      <c r="D3" s="51">
        <v>2</v>
      </c>
      <c r="F3" t="s">
        <v>79</v>
      </c>
    </row>
    <row r="4" spans="1:6" x14ac:dyDescent="0.25">
      <c r="B4" s="51">
        <v>3</v>
      </c>
      <c r="C4" s="51">
        <v>3</v>
      </c>
      <c r="D4" s="51">
        <v>3</v>
      </c>
      <c r="F4" t="s">
        <v>80</v>
      </c>
    </row>
    <row r="5" spans="1:6" x14ac:dyDescent="0.25">
      <c r="B5" s="51">
        <v>4</v>
      </c>
      <c r="C5" s="51">
        <v>4</v>
      </c>
      <c r="D5" s="51">
        <v>4</v>
      </c>
      <c r="F5" t="s">
        <v>3</v>
      </c>
    </row>
    <row r="6" spans="1:6" x14ac:dyDescent="0.25">
      <c r="B6" s="51">
        <v>5</v>
      </c>
      <c r="C6" s="51">
        <v>5</v>
      </c>
      <c r="D6" s="51">
        <v>5</v>
      </c>
      <c r="F6" t="s">
        <v>81</v>
      </c>
    </row>
    <row r="7" spans="1:6" x14ac:dyDescent="0.25">
      <c r="C7" s="51">
        <v>6</v>
      </c>
      <c r="D7" s="51">
        <v>6</v>
      </c>
      <c r="F7" t="s">
        <v>82</v>
      </c>
    </row>
    <row r="8" spans="1:6" x14ac:dyDescent="0.25">
      <c r="C8" s="51">
        <v>7</v>
      </c>
      <c r="D8" s="51">
        <v>7</v>
      </c>
      <c r="F8" t="s">
        <v>83</v>
      </c>
    </row>
    <row r="9" spans="1:6" x14ac:dyDescent="0.25">
      <c r="C9" s="51">
        <v>8</v>
      </c>
      <c r="D9" s="51">
        <v>8</v>
      </c>
    </row>
    <row r="10" spans="1:6" x14ac:dyDescent="0.25">
      <c r="C10" s="51">
        <v>9</v>
      </c>
      <c r="D10" s="51">
        <v>9</v>
      </c>
    </row>
    <row r="11" spans="1:6" x14ac:dyDescent="0.25">
      <c r="C11" s="51">
        <v>10</v>
      </c>
      <c r="D11" s="51">
        <v>10</v>
      </c>
    </row>
    <row r="12" spans="1:6" x14ac:dyDescent="0.25">
      <c r="D12" s="51">
        <v>11</v>
      </c>
    </row>
    <row r="13" spans="1:6" x14ac:dyDescent="0.25">
      <c r="D13" s="51">
        <v>12</v>
      </c>
    </row>
    <row r="14" spans="1:6" x14ac:dyDescent="0.25">
      <c r="D14" s="51">
        <v>13</v>
      </c>
    </row>
    <row r="15" spans="1:6" x14ac:dyDescent="0.25">
      <c r="D15" s="51">
        <v>14</v>
      </c>
    </row>
    <row r="16" spans="1:6" x14ac:dyDescent="0.25">
      <c r="D16" s="51">
        <v>15</v>
      </c>
    </row>
    <row r="17" spans="4:4" x14ac:dyDescent="0.25">
      <c r="D17" s="51">
        <v>16</v>
      </c>
    </row>
    <row r="18" spans="4:4" x14ac:dyDescent="0.25">
      <c r="D18" s="51">
        <v>17</v>
      </c>
    </row>
    <row r="19" spans="4:4" x14ac:dyDescent="0.25">
      <c r="D19" s="51">
        <v>18</v>
      </c>
    </row>
    <row r="20" spans="4:4" x14ac:dyDescent="0.25">
      <c r="D20" s="51">
        <v>19</v>
      </c>
    </row>
    <row r="21" spans="4:4" x14ac:dyDescent="0.25">
      <c r="D21" s="51">
        <v>20</v>
      </c>
    </row>
  </sheetData>
  <sortState ref="F1:F8">
    <sortCondition ref="F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INSERIR DADOS</vt:lpstr>
      <vt:lpstr>Planilha1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RAMSES</dc:creator>
  <cp:lastModifiedBy>MEIRE HELEN P S M DE ALMEIDA</cp:lastModifiedBy>
  <cp:revision/>
  <dcterms:created xsi:type="dcterms:W3CDTF">2012-08-27T17:11:42Z</dcterms:created>
  <dcterms:modified xsi:type="dcterms:W3CDTF">2023-12-19T19:30:26Z</dcterms:modified>
</cp:coreProperties>
</file>